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75" windowWidth="13770" windowHeight="7545" activeTab="0"/>
  </bookViews>
  <sheets>
    <sheet name="FS (2)" sheetId="1" r:id="rId1"/>
    <sheet name="BASIC-INFOR-FOR-APPRAISAL" sheetId="2" r:id="rId2"/>
    <sheet name="Sheet1" sheetId="3" r:id="rId3"/>
    <sheet name="release-set-up" sheetId="4" r:id="rId4"/>
  </sheets>
  <definedNames>
    <definedName name="_xlnm.Print_Area" localSheetId="0">'FS (2)'!$A$1:$G$458</definedName>
  </definedNames>
  <calcPr fullCalcOnLoad="1"/>
</workbook>
</file>

<file path=xl/sharedStrings.xml><?xml version="1.0" encoding="utf-8"?>
<sst xmlns="http://schemas.openxmlformats.org/spreadsheetml/2006/main" count="791" uniqueCount="428">
  <si>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</si>
  <si>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</si>
  <si>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</si>
  <si>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</si>
  <si>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</si>
  <si>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</si>
  <si>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</si>
  <si>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</si>
  <si>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</si>
  <si>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</si>
  <si>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</si>
  <si>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</si>
  <si>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</si>
  <si>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</si>
  <si>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</si>
  <si>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</si>
  <si>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</si>
  <si>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</si>
  <si>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</si>
  <si>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</si>
  <si>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</si>
  <si>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</si>
  <si>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</si>
  <si>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</si>
  <si>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</si>
  <si>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</si>
  <si>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</si>
  <si>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</si>
  <si>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Disbursed to Dist</t>
  </si>
  <si>
    <t xml:space="preserve">Total Availibility </t>
  </si>
  <si>
    <t xml:space="preserve">% Availibility </t>
  </si>
  <si>
    <t>% Availibility of cooking cost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</si>
  <si>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</si>
  <si>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</si>
  <si>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</si>
  <si>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</si>
  <si>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</si>
  <si>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</si>
  <si>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</si>
  <si>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 xml:space="preserve"> </t>
  </si>
  <si>
    <t>Units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</si>
  <si>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</si>
  <si>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</si>
  <si>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</si>
  <si>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</si>
  <si>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</si>
  <si>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</si>
  <si>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</si>
  <si>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</si>
  <si>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</si>
  <si>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</si>
  <si>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</si>
  <si>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No. of Meals as per PAB approval</t>
  </si>
  <si>
    <t>Diff.</t>
  </si>
  <si>
    <t xml:space="preserve">1.1.1) No. of School working days  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</si>
  <si>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</si>
  <si>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</si>
  <si>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</si>
  <si>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</si>
  <si>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</si>
  <si>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</si>
  <si>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</si>
  <si>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</si>
  <si>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</si>
  <si>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</si>
  <si>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</si>
  <si>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</si>
  <si>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</si>
  <si>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</si>
  <si>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</si>
  <si>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</si>
  <si>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</si>
  <si>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t>Total no. of Meals claimed to have served (Q1+Q2+Q3)</t>
  </si>
  <si>
    <t xml:space="preserve">Stage </t>
  </si>
  <si>
    <t>Upp. Primary</t>
  </si>
  <si>
    <t>3. ANALYSIS OF FOOD GRAINS (PRIMARY+UPPER PRIMARY)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</si>
  <si>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</si>
  <si>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</si>
  <si>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</si>
  <si>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</si>
  <si>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</si>
  <si>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</si>
  <si>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</si>
  <si>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</si>
  <si>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</si>
  <si>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</si>
  <si>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</si>
  <si>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</si>
  <si>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</si>
  <si>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</si>
  <si>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</si>
  <si>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>Total Availability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</si>
  <si>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</si>
  <si>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</si>
  <si>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</si>
  <si>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</si>
  <si>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</si>
  <si>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</si>
  <si>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</si>
  <si>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</si>
  <si>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</si>
  <si>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</si>
  <si>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</si>
  <si>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</si>
  <si>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</si>
  <si>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</si>
  <si>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</si>
  <si>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</si>
  <si>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</si>
  <si>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</si>
  <si>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</si>
  <si>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</si>
  <si>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</si>
  <si>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</si>
  <si>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</si>
  <si>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</si>
  <si>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</si>
  <si>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</si>
  <si>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</si>
  <si>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</si>
  <si>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</si>
  <si>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</si>
  <si>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</si>
  <si>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</si>
  <si>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</si>
  <si>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</si>
  <si>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</si>
  <si>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3.9) Payment of Cost of foodgrains to FCI</t>
  </si>
  <si>
    <t>Payment to FCI by State*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</si>
  <si>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</si>
  <si>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</si>
  <si>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</si>
  <si>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</si>
  <si>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</si>
  <si>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</si>
  <si>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Existing Institute</t>
  </si>
  <si>
    <t>EGS / AIE Centres</t>
  </si>
  <si>
    <t>Madarsas/ Maqtab</t>
  </si>
  <si>
    <t>(Govt+LB)</t>
  </si>
  <si>
    <t xml:space="preserve">GA </t>
  </si>
  <si>
    <t>NCLP</t>
  </si>
  <si>
    <t xml:space="preserve">Anantnag </t>
  </si>
  <si>
    <t xml:space="preserve">Shopian </t>
  </si>
  <si>
    <t>Jammu</t>
  </si>
  <si>
    <t>Samba</t>
  </si>
  <si>
    <t>No. of  Existing Institutions</t>
  </si>
  <si>
    <t>(2012-13)</t>
  </si>
  <si>
    <t>With Primary</t>
  </si>
  <si>
    <t>Without Primary</t>
  </si>
  <si>
    <t>TOTAL</t>
  </si>
  <si>
    <t>ALLOCATION PRY</t>
  </si>
  <si>
    <t>ALLOCATION UPR PRY</t>
  </si>
  <si>
    <t>OPENING BALANCE PRY</t>
  </si>
  <si>
    <t>OPENING BALANCE UPR PRY</t>
  </si>
  <si>
    <t>LIFTED PRY</t>
  </si>
  <si>
    <t>LIFTED UPR PRY</t>
  </si>
  <si>
    <t>CONSUMED PRY</t>
  </si>
  <si>
    <t>CONSUMED UPR PRY</t>
  </si>
  <si>
    <t xml:space="preserve">CLOSING BALANCE PRY </t>
  </si>
  <si>
    <t xml:space="preserve">CLOSING BALANCE UPR PRY </t>
  </si>
  <si>
    <t>UNSPENT BALANCE TOTAL</t>
  </si>
  <si>
    <t>ALLOCATION TOTAL</t>
  </si>
  <si>
    <t xml:space="preserve">OPENING BALANCE TOTAL </t>
  </si>
  <si>
    <t xml:space="preserve">LIFTED TOTAL </t>
  </si>
  <si>
    <t>CONSUMED TOTAL</t>
  </si>
  <si>
    <t>TOTAL ALLOCATION</t>
  </si>
  <si>
    <t>OPENING BALALNCE UPR PRY</t>
  </si>
  <si>
    <t>TOTAL OPENING BALANCE</t>
  </si>
  <si>
    <t>RELEASE PRY</t>
  </si>
  <si>
    <t>RELEASE UPR PRY</t>
  </si>
  <si>
    <t>TOTAL RELEASE</t>
  </si>
  <si>
    <t>UTILISATON PRY</t>
  </si>
  <si>
    <t>UTILISATION UPR PRY</t>
  </si>
  <si>
    <t>TOTAL UTILISATON</t>
  </si>
  <si>
    <t>Payment to CCH Pry</t>
  </si>
  <si>
    <t>Payment to CCH Upr Pry</t>
  </si>
  <si>
    <t>Allocation Pry</t>
  </si>
  <si>
    <t>Allocation Upr Pry</t>
  </si>
  <si>
    <t xml:space="preserve">Opening Balance Pry </t>
  </si>
  <si>
    <t>Opening Balance Upr Pry</t>
  </si>
  <si>
    <t>Amount Release Pry</t>
  </si>
  <si>
    <t>Amount Release Upr Pry</t>
  </si>
  <si>
    <t>Total Amount Released</t>
  </si>
  <si>
    <t>Unspent Balance Pry</t>
  </si>
  <si>
    <t>Unspent Balance Upr Pry</t>
  </si>
  <si>
    <t>Total Unspent Balance</t>
  </si>
  <si>
    <t xml:space="preserve">No. of Meals served during Upr Pry     </t>
  </si>
  <si>
    <t>No of Meals Pry</t>
  </si>
  <si>
    <t>No. of Meals Upr Pry</t>
  </si>
  <si>
    <t>Formulae for Pry</t>
  </si>
  <si>
    <t>Formulae for Upr Pry</t>
  </si>
  <si>
    <t>Expected Consumption of food grains</t>
  </si>
  <si>
    <t>Actual Consumptin of Food Grains Pry</t>
  </si>
  <si>
    <t>Actual Consumptin of Food Grains  Upr Pry</t>
  </si>
  <si>
    <t>Total Consumption of Food Grains</t>
  </si>
  <si>
    <t>Actual utilisation of Cooking cost (Pry)</t>
  </si>
  <si>
    <t>Actual utilisation of Cooking cost (Upr Pry)</t>
  </si>
  <si>
    <t>Total Utilisation of Cooking Cost</t>
  </si>
  <si>
    <t>Actual expenditure incurred by State</t>
  </si>
  <si>
    <t>1.1.2) No. of Meals (Primary &amp; Upper Primary )</t>
  </si>
  <si>
    <t xml:space="preserve">Grand total (Adhoc + BAL. of 1st) </t>
  </si>
  <si>
    <t>Maximum fund permissible*</t>
  </si>
  <si>
    <r>
      <t>(i</t>
    </r>
    <r>
      <rPr>
        <i/>
        <sz val="12"/>
        <rFont val="Bookman Old Style"/>
        <family val="1"/>
      </rPr>
      <t>n MTs)</t>
    </r>
  </si>
  <si>
    <t>Upr. Primary</t>
  </si>
  <si>
    <t>Availability</t>
  </si>
  <si>
    <t>% Availability</t>
  </si>
  <si>
    <t xml:space="preserve">Availability </t>
  </si>
  <si>
    <t xml:space="preserve">% Availability </t>
  </si>
  <si>
    <t>% availability</t>
  </si>
  <si>
    <t xml:space="preserve">         7.1) Releasing details</t>
  </si>
  <si>
    <t>(2013-14)</t>
  </si>
  <si>
    <r>
      <t xml:space="preserve">5.1 Mismatch between Utilisation of Foodgrains and Cooking Cost  </t>
    </r>
    <r>
      <rPr>
        <b/>
        <i/>
        <sz val="12"/>
        <rFont val="Bookman Old Style"/>
        <family val="1"/>
      </rPr>
      <t>(Source data: para 3.8 and 4.7 above)</t>
    </r>
  </si>
  <si>
    <t>PAB NCLP</t>
  </si>
  <si>
    <t>AVERAGE NO OF CHILDREN NCLP</t>
  </si>
  <si>
    <t>TOTAL PAB</t>
  </si>
  <si>
    <t>AVERAGE TOTAL</t>
  </si>
  <si>
    <t xml:space="preserve">% Availibility  </t>
  </si>
  <si>
    <t>No. of Meals served ( Pry )</t>
  </si>
  <si>
    <t>Expected Utilisation of Cooking Cost / Pry</t>
  </si>
  <si>
    <t>Expected Utilisation of Cooking Cost Upr Pry</t>
  </si>
  <si>
    <t>Pry/Average number of children availing MDM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</si>
  <si>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</si>
  <si>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</si>
  <si>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</si>
  <si>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</si>
  <si>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</si>
  <si>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Py</t>
  </si>
  <si>
    <t>Upr. Py</t>
  </si>
  <si>
    <t>Sl.  No.</t>
  </si>
  <si>
    <t>Component/ norm</t>
  </si>
  <si>
    <t>Amount admissible</t>
  </si>
  <si>
    <t>for                 2013-2014</t>
  </si>
  <si>
    <t>Amount released             on ad hoc basis</t>
  </si>
  <si>
    <t xml:space="preserve">Unspent Balance </t>
  </si>
  <si>
    <t>as on 01.04.2013</t>
  </si>
  <si>
    <r>
      <t>Amount released on balance of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installment </t>
    </r>
  </si>
  <si>
    <t>Balance amount proposed to be released</t>
  </si>
  <si>
    <r>
      <t>Cost of Food grains (Pry.)</t>
    </r>
    <r>
      <rPr>
        <sz val="11"/>
        <rFont val="Times New Roman"/>
        <family val="1"/>
      </rPr>
      <t xml:space="preserve"> (12713.38 MTs x 5650)</t>
    </r>
  </si>
  <si>
    <r>
      <t>Cost of Food grains (U. Pry.)</t>
    </r>
    <r>
      <rPr>
        <sz val="11"/>
        <rFont val="Times New Roman"/>
        <family val="1"/>
      </rPr>
      <t xml:space="preserve"> (9853.15 MTs x 5650)</t>
    </r>
  </si>
  <si>
    <t>Cooking cost (Pry.)</t>
  </si>
  <si>
    <t xml:space="preserve">Cooking cost </t>
  </si>
  <si>
    <t>(U. Pry.)</t>
  </si>
  <si>
    <r>
      <t xml:space="preserve">Honorarium to cook-cum-helper (Pry.) </t>
    </r>
    <r>
      <rPr>
        <sz val="11"/>
        <rFont val="Times New Roman"/>
        <family val="1"/>
      </rPr>
      <t xml:space="preserve">(18080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750 x 10 months)</t>
    </r>
  </si>
  <si>
    <r>
      <t xml:space="preserve">Honorarium to cook-cum-helper (U. Pry.) </t>
    </r>
    <r>
      <rPr>
        <sz val="11"/>
        <rFont val="Times New Roman"/>
        <family val="1"/>
      </rPr>
      <t xml:space="preserve">(16074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750</t>
    </r>
    <r>
      <rPr>
        <sz val="11"/>
        <rFont val="Times New Roman"/>
        <family val="1"/>
      </rPr>
      <t xml:space="preserve"> x 10 months)</t>
    </r>
  </si>
  <si>
    <t>Transport Assistance</t>
  </si>
  <si>
    <r>
      <t xml:space="preserve">(12713.38 MTs x </t>
    </r>
    <r>
      <rPr>
        <sz val="11"/>
        <rFont val="Arial"/>
        <family val="2"/>
      </rPr>
      <t>`</t>
    </r>
    <r>
      <rPr>
        <b/>
        <sz val="11"/>
        <rFont val="Arial"/>
        <family val="2"/>
      </rPr>
      <t xml:space="preserve"> </t>
    </r>
    <r>
      <rPr>
        <sz val="11"/>
        <rFont val="Times New Roman"/>
        <family val="1"/>
      </rPr>
      <t>1350)-Primary</t>
    </r>
  </si>
  <si>
    <r>
      <t>(</t>
    </r>
    <r>
      <rPr>
        <sz val="11"/>
        <rFont val="Times New Roman"/>
        <family val="1"/>
      </rPr>
      <t xml:space="preserve">9853.15 MTs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1350)-U. Pry.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</si>
  <si>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(Pry.) </t>
    </r>
    <r>
      <rPr>
        <sz val="11"/>
        <rFont val="Times New Roman"/>
        <family val="1"/>
      </rPr>
      <t xml:space="preserve"> components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</si>
  <si>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(Up.   Pry.) </t>
    </r>
    <r>
      <rPr>
        <sz val="11"/>
        <rFont val="Times New Roman"/>
        <family val="1"/>
      </rPr>
      <t xml:space="preserve"> components</t>
    </r>
  </si>
  <si>
    <r>
      <t>Cost of Food grains (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>MTs x 5650)</t>
    </r>
  </si>
  <si>
    <r>
      <t xml:space="preserve">Transport Assistance 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 xml:space="preserve">MTs x </t>
    </r>
    <r>
      <rPr>
        <sz val="11"/>
        <rFont val="Times New Roman"/>
        <family val="1"/>
      </rPr>
      <t>1350</t>
    </r>
    <r>
      <rPr>
        <b/>
        <sz val="11"/>
        <rFont val="Times New Roman"/>
        <family val="1"/>
      </rPr>
      <t>)</t>
    </r>
  </si>
  <si>
    <t>MME @1.8% of the above  components</t>
  </si>
  <si>
    <t>Grand total</t>
  </si>
  <si>
    <t>Q1</t>
  </si>
  <si>
    <t>Q2</t>
  </si>
  <si>
    <t>Q3</t>
  </si>
  <si>
    <t>(2014-15)</t>
  </si>
  <si>
    <t>No. of children as per Enrolment for  2014-15</t>
  </si>
  <si>
    <t>UPY</t>
  </si>
  <si>
    <t>PY</t>
  </si>
  <si>
    <t xml:space="preserve">I.  Analysis of Children, Working Days and Meals </t>
  </si>
  <si>
    <t>Pry/No. of children as per PAB Approval for  2014-15</t>
  </si>
  <si>
    <t>Actual Utilisation</t>
  </si>
  <si>
    <t>GR. TOTAL  EXPECTED CC</t>
  </si>
  <si>
    <t>* + ** This include NCLP fund</t>
  </si>
  <si>
    <t>S. No.</t>
  </si>
  <si>
    <t>INDICATORS</t>
  </si>
  <si>
    <t>STATUS</t>
  </si>
  <si>
    <t>1. No. of Institutions</t>
  </si>
  <si>
    <t>PRY(I-V)</t>
  </si>
  <si>
    <t>PY(I-VIII) +      U PRY (VI-VIII)</t>
  </si>
  <si>
    <t>i)</t>
  </si>
  <si>
    <t>Existing Institutions</t>
  </si>
  <si>
    <t>ii)</t>
  </si>
  <si>
    <t>Covered during the year</t>
  </si>
  <si>
    <t>Approved by MDM-PAB</t>
  </si>
  <si>
    <t>Ii)</t>
  </si>
  <si>
    <t>Enrollment  as on 30.9.2014</t>
  </si>
  <si>
    <t>Average No. of children availed MDM during 01.04.2014 to 31.12.2014</t>
  </si>
  <si>
    <t>iii)</t>
  </si>
  <si>
    <t>AVERAGE UNIT COOKING COST PCPD</t>
  </si>
  <si>
    <t>State’s contributions in cooking cost per child per day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</si>
  <si>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No. of Children 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</si>
  <si>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Coverage of children as per Quarterly Progress Report (QPR)</t>
    </r>
  </si>
  <si>
    <t>Average no. of children availed MDM as per QPR-1</t>
  </si>
  <si>
    <t>Average no. of children availed MDM as per QPR-2</t>
  </si>
  <si>
    <t>Average no. of children availed MDM as per QPR-3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</si>
  <si>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No. of Working Days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</si>
  <si>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</si>
  <si>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NEW</t>
  </si>
  <si>
    <t>REPLACEMENT</t>
  </si>
  <si>
    <t>total</t>
  </si>
  <si>
    <t>py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</si>
  <si>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</si>
  <si>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</si>
  <si>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</si>
  <si>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</si>
  <si>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</si>
  <si>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</si>
  <si>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</si>
  <si>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</si>
  <si>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</si>
  <si>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WD-COVG.</t>
  </si>
  <si>
    <t>WD-APPROV</t>
  </si>
  <si>
    <t>Payment of Hon. to CCH</t>
  </si>
  <si>
    <t>(2015-16)</t>
  </si>
  <si>
    <t>(2016-17)</t>
  </si>
  <si>
    <t>Existing</t>
  </si>
  <si>
    <t>Serving</t>
  </si>
  <si>
    <t>Pry/Average MEALS Served</t>
  </si>
  <si>
    <t>AVERAGE NO OF Meals NCLP</t>
  </si>
  <si>
    <t>ALLOCATION U PRY</t>
  </si>
  <si>
    <t>Expenditure PRY</t>
  </si>
  <si>
    <t>Expenditure UPR PRY</t>
  </si>
  <si>
    <t>Unspent Pry.</t>
  </si>
  <si>
    <t>Unspenr U. Pry.</t>
  </si>
  <si>
    <t xml:space="preserve">TOTAL Expenditure </t>
  </si>
  <si>
    <t>Average number of children availed MDM</t>
  </si>
  <si>
    <t>DETAIL BREAK-UP REQUIRED FOR PAYMENT</t>
  </si>
  <si>
    <t>Foodgrains Lifted    (in MTs)</t>
  </si>
  <si>
    <t>Sanctioned by GoI during 2006-17</t>
  </si>
  <si>
    <t>3.8.1) Releasing details</t>
  </si>
  <si>
    <t>3.8.2)  Cost of Foodgrains : Allocation, Releases (availability) &amp; Utilisation</t>
  </si>
  <si>
    <t>3.8)  ANALYSIS ON COST OF FOOD GRAINS [PRIMARY +  UPPER PRIMARY]</t>
  </si>
  <si>
    <t>Approved for first 4 quarters</t>
  </si>
  <si>
    <t>Covered during  All 4 quarters</t>
  </si>
  <si>
    <t>2018-19</t>
  </si>
  <si>
    <t>(2018-19)</t>
  </si>
  <si>
    <t>(2017-18)</t>
  </si>
  <si>
    <t>Releases for Kitchen devices by GoI as on 31.12.2019</t>
  </si>
  <si>
    <t>Releases for Kitchen sheds by GoI as on 31.12.2019</t>
  </si>
  <si>
    <t>Opening Stock as on 01.04.2019</t>
  </si>
  <si>
    <t>District-wise opening balance as on 01.04.2019</t>
  </si>
  <si>
    <t xml:space="preserve">Opening Stock as on 01.04.2019                                                           </t>
  </si>
  <si>
    <t>OB as on 01.04.2019</t>
  </si>
  <si>
    <t>01.04.2019</t>
  </si>
  <si>
    <t>4.2.1) District-wise opening balance as on 01.04.2019</t>
  </si>
  <si>
    <t xml:space="preserve">Opening Balance as on 01.04.2019                                                          </t>
  </si>
  <si>
    <t xml:space="preserve">Opening Balance as on 01.04.2019*                                                           </t>
  </si>
  <si>
    <t>Opening Balance as on 01.04.2019</t>
  </si>
  <si>
    <t>Average number of children availed MDM during 01.04.2019 to 31.12.2019     (AT-5&amp;5A)</t>
  </si>
  <si>
    <t xml:space="preserve">Base period 01.04.2019 to 31.12.2019 </t>
  </si>
  <si>
    <t xml:space="preserve">ii) Base period 01.04.2019 to 31.12.2019 (As per PAB aaproval = 220 days for  Py &amp; 220 days for U Py) </t>
  </si>
  <si>
    <t>No. of Meals as per PAB approval (01.04.2019 to 31.12.2019)</t>
  </si>
  <si>
    <t>No. of Meals served by State during the period 01.04.2019 to 31.12.2019</t>
  </si>
  <si>
    <t>No of meals to be served during 01.04.2019 to 31.12.2019</t>
  </si>
  <si>
    <t>Lifting as on 31.12.2019</t>
  </si>
  <si>
    <t>3.3) District-wise unspent balance as on 31.12.2019</t>
  </si>
  <si>
    <t xml:space="preserve">Unspent Balance as on 31.12.2019                                                       </t>
  </si>
  <si>
    <t>Lifting upto 31.12.2019*</t>
  </si>
  <si>
    <t>3.5) District-wise Foodgrains availability  as on 31.12.2019</t>
  </si>
  <si>
    <t>4.2.2) District-wise unspent  balance as on 31.12.2019</t>
  </si>
  <si>
    <t xml:space="preserve">Unspent Balance as on 31.12.2019*                                                           </t>
  </si>
  <si>
    <t>Total Availibility of cooking cost as on 31.12.2019</t>
  </si>
  <si>
    <t xml:space="preserve">No. of Meals served during 01.4.18 to 31.12.2019  </t>
  </si>
  <si>
    <t>Unspent balance as on 31.12.2019</t>
  </si>
  <si>
    <t>(As on 31.12.2019)</t>
  </si>
  <si>
    <t>Achievement (C+IP)                                  upto 31.12.2019</t>
  </si>
  <si>
    <t>Annual Work Plan &amp; Budget  2020-21</t>
  </si>
  <si>
    <t>REVIEW OF IMPLEMENTATION OF MDM SCHEME DURING 2020-21  (01.04.2019 to 31.12.2019)</t>
  </si>
  <si>
    <t>2.1  Institutions- (Primary(  (Class I-V  only)                     *(Source data : Table AT-3A of AWP&amp;B 2020-21)</t>
  </si>
  <si>
    <t>2.2  Institutions- (Upper Primary  + Upper Primary with Primary)     (Class - V-VIII + I-VIII)                                                    *(Source data : Table AT-3B &amp; 3C of AWP&amp;B 2020-21)</t>
  </si>
  <si>
    <t>2.1  Institutions- (Primary)                     *(Source data : Table AT-3A of AWP&amp;B 2020-21)</t>
  </si>
  <si>
    <t>2.2  Institutions- (Upper Primary)                     *(Source data : Table AT-3B &amp;  3C of AWP&amp;B 2020-21)</t>
  </si>
  <si>
    <t>2.3  No. of children  ( Primary)                       *(Source data : Table AT-5  of AWP&amp;B 2020-21)</t>
  </si>
  <si>
    <t>2.4  No. of children  ( Upper Primary)                       *(Source data : Table AT-5A  of AWP&amp;B 2020-21)</t>
  </si>
  <si>
    <t>2.5  No. of children  ( Primary)                       *(Source data : Table AT-4  of AWP&amp;B 2020-21)</t>
  </si>
  <si>
    <t>2.6  No. of children  ( Upper Primary)                       *(Source data : Table AT-4A  of AWP&amp;B 2020-21)</t>
  </si>
  <si>
    <t xml:space="preserve">                                                *(Refer col.6 of table AT- 5 &amp; 5B, AWP&amp;B, 2020-21)</t>
  </si>
  <si>
    <t>*(Refer col. 6 of table AT- 5A , AWP&amp;B, 2020-21)</t>
  </si>
  <si>
    <t>*(Refer col. 4 and 9 of table AT- 6 and AT-6A, AWP&amp;B, 2020-21)</t>
  </si>
  <si>
    <t>(Refer col. 7 and 12 of table AT- 6 and AT-6A, AWP&amp;B, 2020-21)</t>
  </si>
  <si>
    <t>*(Refer col. 5 of table AT- 6 and AT-6A, AWP&amp;B, 2020-21)</t>
  </si>
  <si>
    <t>*(Refer col. 6 of table AT- 6 and AT-6A, AWP&amp;B, 2020-21)</t>
  </si>
  <si>
    <t>*(Refer col. 8 of table AT- 7 and AT-7A, AWP&amp;B, 2020-21)</t>
  </si>
  <si>
    <t>*(Refer col. 17 of table AT- 7 and AT-7A, AWP&amp;B, 2020-21)</t>
  </si>
  <si>
    <t>*(Refer col.11 of table AT- 7 and AT-7A, AWP&amp;B, 2020-21)</t>
  </si>
  <si>
    <t>*(Refer col. 14 of table AT- 7 and AT-7A, AWP&amp;B, 2020-21)</t>
  </si>
  <si>
    <t>Refer table AT_8 and AT-8A,AWP&amp;B,2020-21</t>
  </si>
  <si>
    <t>7.2)  Reconciliation of MME OB, Allocation &amp; Releasing [PY + U PY] *(Refer AT-9, AWP&amp;B, 2020-21)</t>
  </si>
  <si>
    <t>8.2)  Reconciliation of TA OB, Allocation &amp; Releasing [PY + U PY] (Refer AT-9, AWP&amp;B, 2020-21)</t>
  </si>
  <si>
    <t>9.1.2) Reconciliation of amount sanctioned (Refer AT-11, AWP&amp;B, 2020-21)</t>
  </si>
  <si>
    <t>9.2.2) Reconciliation of amount sanctioned (Refer AT-11, AWP&amp;B, 2020-21)</t>
  </si>
  <si>
    <t>PAB-MDM Approval for 2019-20</t>
  </si>
  <si>
    <t>1.2  No. of  Working Days Approved for FY 2019-20</t>
  </si>
  <si>
    <t>No of working days approved for FY 2019-20</t>
  </si>
  <si>
    <t>MDM PAB Approval for 2019-20                     (APR-MAR)</t>
  </si>
  <si>
    <t>Actuals as per AWP&amp;B 2019-20 (AT-5 &amp;5A)</t>
  </si>
  <si>
    <t>No. of children as per PAB Approval for  2019-20</t>
  </si>
  <si>
    <t>No. of children as per Enrolment for  2019-20</t>
  </si>
  <si>
    <t>2.7 No. of meals to be served &amp;  actual  no. of meals served during 2019-20 [PRIMARY]</t>
  </si>
  <si>
    <t>No of meal served during 2019-20</t>
  </si>
  <si>
    <t>Pry/No. of MEALS as per PAB Approval for  2019-20</t>
  </si>
  <si>
    <t>2.8 No. of meals to be served &amp;  actual  no. of meals served during 2019-20 [UPPER PRIMARY]</t>
  </si>
  <si>
    <t>Allocation for 2019-20</t>
  </si>
  <si>
    <t xml:space="preserve">Allocation for 2019-20                             </t>
  </si>
  <si>
    <t>% of OS on allocation 2019-20</t>
  </si>
  <si>
    <t xml:space="preserve">Allocation for 2019-20                                   </t>
  </si>
  <si>
    <t>% of UB on allocation 2019-20</t>
  </si>
  <si>
    <t xml:space="preserve">Allocation for 2019-20                                           </t>
  </si>
  <si>
    <t>Releases for Cooking cost by GoI (2019-20)</t>
  </si>
  <si>
    <t xml:space="preserve">Allocation for 2019-20                                </t>
  </si>
  <si>
    <t>% of OB on allocation 2019-20</t>
  </si>
  <si>
    <t>5. Reconciliation of Utilisation and Performance during 2019-20 [PRIMARY+ UPPER PRIMARY]</t>
  </si>
  <si>
    <t>5.2 Reconciliation of Food grains utilisation during 2019-20 (Source data: para 2.5 and 3.7 above)</t>
  </si>
  <si>
    <t>5.3) Reconciliation of Cooking Cost utilisation during 2019-20 (Source data: para 2.5 and 3.7 above)</t>
  </si>
  <si>
    <t>% of UB as on Allocation 2019-20</t>
  </si>
  <si>
    <t>Released during 2019-20</t>
  </si>
  <si>
    <t>7.3) Utilisation of MME during 2019-20</t>
  </si>
  <si>
    <t>8.3) Utilisation of TA during 2019-20</t>
  </si>
  <si>
    <t>Allocated for 2019-20</t>
  </si>
  <si>
    <t>9.  INFRASTRUCTURE DEVELOPMENT DURING 2019-20</t>
  </si>
  <si>
    <t>2006-07 to 2019-20</t>
  </si>
  <si>
    <t>2006-07  to 2019-20</t>
  </si>
  <si>
    <t>Sanctioned during 2006-07 to 2019-20</t>
  </si>
  <si>
    <t>Ladakh</t>
  </si>
  <si>
    <t>Kargil</t>
  </si>
  <si>
    <t>Leh</t>
  </si>
  <si>
    <t>(2019-20)</t>
  </si>
  <si>
    <t>Adhoc Released</t>
  </si>
  <si>
    <t>25.04.2019</t>
  </si>
  <si>
    <t>Balance of 1st Installment / Revalidation</t>
  </si>
  <si>
    <t>2nd Installment</t>
  </si>
  <si>
    <t>--</t>
  </si>
  <si>
    <t>30.03.2020</t>
  </si>
  <si>
    <t>* Lifting reported by UT</t>
  </si>
  <si>
    <t>Amount              (Rs. in Lakhs)</t>
  </si>
  <si>
    <t>Particulars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</si>
</sst>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u val="single"/>
      <sz val="12"/>
      <name val="Bookman Old Style"/>
      <family val="1"/>
    </font>
    <font>
      <b/>
      <sz val="14"/>
      <name val="Bookman Old Style"/>
      <family val="1"/>
    </font>
    <font>
      <i/>
      <sz val="12"/>
      <name val="Bookman Old Style"/>
      <family val="1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62"/>
      <name val="Bookman Old Style"/>
      <family val="1"/>
    </font>
    <font>
      <sz val="14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sz val="11"/>
      <name val="Cambria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.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u val="single"/>
      <sz val="8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Bookman Old Style"/>
      <family val="1"/>
    </font>
    <font>
      <sz val="12"/>
      <color indexed="12"/>
      <name val="Bookman Old Style"/>
      <family val="1"/>
    </font>
    <font>
      <b/>
      <sz val="11"/>
      <color indexed="13"/>
      <name val="Cambria"/>
      <family val="1"/>
    </font>
    <font>
      <b/>
      <sz val="10"/>
      <color indexed="13"/>
      <name val="Bookman Old Style"/>
      <family val="1"/>
    </font>
    <font>
      <sz val="12"/>
      <color indexed="13"/>
      <name val="Bookman Old Style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60"/>
      <name val="Bookman Old Style"/>
      <family val="1"/>
    </font>
    <font>
      <sz val="12"/>
      <color indexed="60"/>
      <name val="Bookman Old Style"/>
      <family val="1"/>
    </font>
    <font>
      <sz val="12"/>
      <color indexed="8"/>
      <name val="Arial"/>
      <family val="2"/>
    </font>
    <font>
      <b/>
      <sz val="11"/>
      <color indexed="13"/>
      <name val="Bookman Old Style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u val="single"/>
      <sz val="8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Bookman Old Style"/>
      <family val="1"/>
    </font>
    <font>
      <sz val="12"/>
      <color theme="1"/>
      <name val="Bookman Old Style"/>
      <family val="1"/>
    </font>
    <font>
      <sz val="12"/>
      <color rgb="FF0000FF"/>
      <name val="Bookman Old Style"/>
      <family val="1"/>
    </font>
    <font>
      <b/>
      <sz val="11"/>
      <color rgb="FFFFFF00"/>
      <name val="Cambria"/>
      <family val="1"/>
    </font>
    <font>
      <b/>
      <sz val="10"/>
      <color rgb="FFFFFF00"/>
      <name val="Bookman Old Style"/>
      <family val="1"/>
    </font>
    <font>
      <sz val="12"/>
      <color rgb="FFFFFF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Arial"/>
      <family val="2"/>
    </font>
    <font>
      <b/>
      <sz val="12"/>
      <color theme="1"/>
      <name val="Bookman Old Style"/>
      <family val="1"/>
    </font>
    <font>
      <b/>
      <sz val="16"/>
      <color rgb="FFFF0000"/>
      <name val="Arial"/>
      <family val="2"/>
    </font>
    <font>
      <b/>
      <sz val="12"/>
      <color theme="3"/>
      <name val="Bookman Old Style"/>
      <family val="1"/>
    </font>
    <font>
      <b/>
      <sz val="12"/>
      <color rgb="FF0000FF"/>
      <name val="Bookman Old Style"/>
      <family val="1"/>
    </font>
    <font>
      <b/>
      <sz val="12"/>
      <color rgb="FF002060"/>
      <name val="Bookman Old Style"/>
      <family val="1"/>
    </font>
    <font>
      <b/>
      <sz val="12"/>
      <color rgb="FFC00000"/>
      <name val="Bookman Old Style"/>
      <family val="1"/>
    </font>
    <font>
      <sz val="12"/>
      <color rgb="FFC00000"/>
      <name val="Bookman Old Style"/>
      <family val="1"/>
    </font>
    <font>
      <sz val="12"/>
      <color theme="1"/>
      <name val="Arial"/>
      <family val="2"/>
    </font>
    <font>
      <b/>
      <sz val="11"/>
      <color rgb="FFFFFF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0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9" fontId="5" fillId="0" borderId="0" xfId="76" applyFont="1" applyAlignment="1">
      <alignment/>
    </xf>
    <xf numFmtId="9" fontId="6" fillId="0" borderId="0" xfId="76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1" fontId="5" fillId="0" borderId="0" xfId="76" applyNumberFormat="1" applyFont="1" applyAlignment="1">
      <alignment horizontal="center" vertical="center"/>
    </xf>
    <xf numFmtId="9" fontId="6" fillId="0" borderId="0" xfId="76" applyFont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76" applyFont="1" applyFill="1" applyBorder="1" applyAlignment="1">
      <alignment/>
    </xf>
    <xf numFmtId="2" fontId="6" fillId="0" borderId="0" xfId="76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9" fontId="4" fillId="0" borderId="0" xfId="76" applyFont="1" applyBorder="1" applyAlignment="1">
      <alignment/>
    </xf>
    <xf numFmtId="2" fontId="4" fillId="0" borderId="12" xfId="76" applyNumberFormat="1" applyFont="1" applyBorder="1" applyAlignment="1">
      <alignment vertical="center" wrapText="1"/>
    </xf>
    <xf numFmtId="2" fontId="4" fillId="0" borderId="12" xfId="76" applyNumberFormat="1" applyFont="1" applyBorder="1" applyAlignment="1">
      <alignment vertical="center"/>
    </xf>
    <xf numFmtId="2" fontId="6" fillId="0" borderId="0" xfId="76" applyNumberFormat="1" applyFont="1" applyBorder="1" applyAlignment="1">
      <alignment/>
    </xf>
    <xf numFmtId="9" fontId="6" fillId="0" borderId="0" xfId="76" applyFont="1" applyBorder="1" applyAlignment="1">
      <alignment/>
    </xf>
    <xf numFmtId="1" fontId="6" fillId="0" borderId="12" xfId="76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2" fontId="6" fillId="34" borderId="0" xfId="76" applyNumberFormat="1" applyFont="1" applyFill="1" applyAlignment="1">
      <alignment/>
    </xf>
    <xf numFmtId="9" fontId="6" fillId="34" borderId="0" xfId="76" applyFont="1" applyFill="1" applyAlignment="1">
      <alignment/>
    </xf>
    <xf numFmtId="9" fontId="4" fillId="0" borderId="0" xfId="76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0" xfId="76" applyFont="1" applyFill="1" applyBorder="1" applyAlignment="1">
      <alignment horizontal="center"/>
    </xf>
    <xf numFmtId="2" fontId="6" fillId="0" borderId="0" xfId="76" applyNumberFormat="1" applyFont="1" applyFill="1" applyAlignment="1">
      <alignment/>
    </xf>
    <xf numFmtId="9" fontId="6" fillId="0" borderId="0" xfId="76" applyFont="1" applyFill="1" applyAlignment="1">
      <alignment/>
    </xf>
    <xf numFmtId="2" fontId="6" fillId="0" borderId="0" xfId="76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76" applyNumberFormat="1" applyFont="1" applyFill="1" applyBorder="1" applyAlignment="1">
      <alignment vertical="center"/>
    </xf>
    <xf numFmtId="9" fontId="4" fillId="0" borderId="0" xfId="76" applyFont="1" applyFill="1" applyBorder="1" applyAlignment="1">
      <alignment vertical="center"/>
    </xf>
    <xf numFmtId="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6" fillId="0" borderId="14" xfId="76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9" fontId="4" fillId="33" borderId="12" xfId="76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1" fontId="6" fillId="0" borderId="0" xfId="76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/>
    </xf>
    <xf numFmtId="2" fontId="4" fillId="0" borderId="12" xfId="76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4" fillId="0" borderId="0" xfId="0" applyNumberFormat="1" applyFont="1" applyAlignment="1">
      <alignment/>
    </xf>
    <xf numFmtId="2" fontId="14" fillId="0" borderId="0" xfId="76" applyNumberFormat="1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wrapText="1"/>
    </xf>
    <xf numFmtId="9" fontId="4" fillId="0" borderId="12" xfId="76" applyFont="1" applyBorder="1" applyAlignment="1">
      <alignment wrapText="1"/>
    </xf>
    <xf numFmtId="191" fontId="6" fillId="0" borderId="0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34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9" fontId="6" fillId="0" borderId="0" xfId="76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9" fontId="11" fillId="0" borderId="0" xfId="76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9" fontId="4" fillId="0" borderId="0" xfId="76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1" fontId="4" fillId="0" borderId="12" xfId="76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9" fontId="4" fillId="0" borderId="12" xfId="76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88" fillId="0" borderId="12" xfId="0" applyNumberFormat="1" applyFont="1" applyBorder="1" applyAlignment="1">
      <alignment/>
    </xf>
    <xf numFmtId="2" fontId="88" fillId="0" borderId="12" xfId="0" applyNumberFormat="1" applyFont="1" applyBorder="1" applyAlignment="1">
      <alignment/>
    </xf>
    <xf numFmtId="2" fontId="88" fillId="0" borderId="12" xfId="0" applyNumberFormat="1" applyFont="1" applyBorder="1" applyAlignment="1">
      <alignment vertical="center"/>
    </xf>
    <xf numFmtId="0" fontId="89" fillId="0" borderId="17" xfId="63" applyFont="1" applyFill="1" applyBorder="1">
      <alignment/>
      <protection/>
    </xf>
    <xf numFmtId="0" fontId="89" fillId="0" borderId="12" xfId="63" applyFont="1" applyBorder="1">
      <alignment/>
      <protection/>
    </xf>
    <xf numFmtId="1" fontId="6" fillId="0" borderId="0" xfId="68" applyNumberFormat="1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63" applyFont="1" applyFill="1" applyBorder="1" applyAlignment="1">
      <alignment horizontal="right" vertical="top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" fontId="6" fillId="0" borderId="18" xfId="76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76" applyNumberFormat="1" applyFont="1" applyFill="1" applyBorder="1" applyAlignment="1">
      <alignment horizontal="right"/>
    </xf>
    <xf numFmtId="0" fontId="6" fillId="0" borderId="0" xfId="63" applyFont="1" applyBorder="1">
      <alignment/>
      <protection/>
    </xf>
    <xf numFmtId="2" fontId="89" fillId="0" borderId="12" xfId="63" applyNumberFormat="1" applyFont="1" applyBorder="1">
      <alignment/>
      <protection/>
    </xf>
    <xf numFmtId="2" fontId="6" fillId="0" borderId="0" xfId="68" applyNumberFormat="1" applyFont="1" applyBorder="1" applyAlignment="1">
      <alignment horizontal="center" vertical="center"/>
      <protection/>
    </xf>
    <xf numFmtId="185" fontId="6" fillId="0" borderId="0" xfId="68" applyNumberFormat="1" applyFont="1" applyBorder="1" applyAlignment="1">
      <alignment horizontal="center" vertical="center"/>
      <protection/>
    </xf>
    <xf numFmtId="2" fontId="6" fillId="0" borderId="0" xfId="68" applyNumberFormat="1" applyFont="1" applyFill="1" applyBorder="1" applyAlignment="1">
      <alignment horizontal="center" vertical="center"/>
      <protection/>
    </xf>
    <xf numFmtId="2" fontId="4" fillId="0" borderId="0" xfId="68" applyNumberFormat="1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/>
      <protection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34" borderId="0" xfId="68" applyNumberFormat="1" applyFont="1" applyFill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/>
      <protection/>
    </xf>
    <xf numFmtId="2" fontId="4" fillId="0" borderId="0" xfId="73" applyNumberFormat="1" applyFont="1" applyBorder="1">
      <alignment/>
      <protection/>
    </xf>
    <xf numFmtId="2" fontId="4" fillId="0" borderId="0" xfId="68" applyNumberFormat="1" applyFont="1" applyBorder="1" applyAlignment="1">
      <alignment horizontal="center"/>
      <protection/>
    </xf>
    <xf numFmtId="2" fontId="6" fillId="0" borderId="0" xfId="68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center"/>
    </xf>
    <xf numFmtId="2" fontId="4" fillId="34" borderId="0" xfId="68" applyNumberFormat="1" applyFont="1" applyFill="1" applyBorder="1" applyAlignment="1">
      <alignment horizontal="center" vertical="center"/>
      <protection/>
    </xf>
    <xf numFmtId="2" fontId="17" fillId="0" borderId="0" xfId="73" applyNumberFormat="1" applyFont="1" applyBorder="1" applyAlignment="1">
      <alignment/>
      <protection/>
    </xf>
    <xf numFmtId="1" fontId="4" fillId="0" borderId="0" xfId="68" applyNumberFormat="1" applyFont="1" applyBorder="1" applyAlignment="1">
      <alignment horizontal="center"/>
      <protection/>
    </xf>
    <xf numFmtId="1" fontId="4" fillId="34" borderId="0" xfId="68" applyNumberFormat="1" applyFont="1" applyFill="1" applyBorder="1" applyAlignment="1">
      <alignment horizontal="center" vertical="center"/>
      <protection/>
    </xf>
    <xf numFmtId="2" fontId="17" fillId="0" borderId="0" xfId="73" applyNumberFormat="1" applyFont="1" applyBorder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2" fontId="89" fillId="0" borderId="0" xfId="63" applyNumberFormat="1" applyFont="1">
      <alignment/>
      <protection/>
    </xf>
    <xf numFmtId="2" fontId="17" fillId="0" borderId="0" xfId="73" applyNumberFormat="1" applyFont="1" applyBorder="1" applyAlignment="1">
      <alignment horizontal="right"/>
      <protection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/>
    </xf>
    <xf numFmtId="9" fontId="6" fillId="35" borderId="0" xfId="76" applyFont="1" applyFill="1" applyAlignment="1">
      <alignment/>
    </xf>
    <xf numFmtId="0" fontId="4" fillId="33" borderId="19" xfId="0" applyFont="1" applyFill="1" applyBorder="1" applyAlignment="1">
      <alignment horizontal="center" wrapText="1"/>
    </xf>
    <xf numFmtId="1" fontId="6" fillId="0" borderId="20" xfId="63" applyNumberFormat="1" applyFont="1" applyBorder="1">
      <alignment/>
      <protection/>
    </xf>
    <xf numFmtId="0" fontId="90" fillId="0" borderId="0" xfId="0" applyFont="1" applyAlignment="1">
      <alignment/>
    </xf>
    <xf numFmtId="2" fontId="10" fillId="0" borderId="21" xfId="0" applyNumberFormat="1" applyFont="1" applyBorder="1" applyAlignment="1">
      <alignment/>
    </xf>
    <xf numFmtId="0" fontId="21" fillId="0" borderId="12" xfId="0" applyFont="1" applyBorder="1" applyAlignment="1">
      <alignment vertical="center"/>
    </xf>
    <xf numFmtId="9" fontId="22" fillId="33" borderId="12" xfId="76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9" fontId="91" fillId="33" borderId="12" xfId="76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justify" vertical="center" wrapText="1"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6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6" fillId="0" borderId="0" xfId="68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6" fillId="0" borderId="2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top"/>
      <protection/>
    </xf>
    <xf numFmtId="1" fontId="6" fillId="0" borderId="12" xfId="63" applyNumberFormat="1" applyFont="1" applyFill="1" applyBorder="1">
      <alignment/>
      <protection/>
    </xf>
    <xf numFmtId="0" fontId="20" fillId="36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/>
    </xf>
    <xf numFmtId="2" fontId="93" fillId="37" borderId="0" xfId="76" applyNumberFormat="1" applyFont="1" applyFill="1" applyAlignment="1">
      <alignment/>
    </xf>
    <xf numFmtId="2" fontId="4" fillId="0" borderId="0" xfId="76" applyNumberFormat="1" applyFont="1" applyAlignment="1">
      <alignment/>
    </xf>
    <xf numFmtId="9" fontId="6" fillId="0" borderId="14" xfId="76" applyFont="1" applyFill="1" applyBorder="1" applyAlignment="1">
      <alignment horizontal="right"/>
    </xf>
    <xf numFmtId="0" fontId="4" fillId="35" borderId="0" xfId="0" applyFont="1" applyFill="1" applyAlignment="1">
      <alignment/>
    </xf>
    <xf numFmtId="2" fontId="94" fillId="0" borderId="0" xfId="0" applyNumberFormat="1" applyFont="1" applyAlignment="1">
      <alignment/>
    </xf>
    <xf numFmtId="2" fontId="94" fillId="0" borderId="0" xfId="0" applyNumberFormat="1" applyFont="1" applyFill="1" applyAlignment="1">
      <alignment/>
    </xf>
    <xf numFmtId="2" fontId="94" fillId="0" borderId="0" xfId="0" applyNumberFormat="1" applyFont="1" applyBorder="1" applyAlignment="1">
      <alignment/>
    </xf>
    <xf numFmtId="0" fontId="94" fillId="0" borderId="0" xfId="63" applyFont="1" applyFill="1" applyBorder="1">
      <alignment/>
      <protection/>
    </xf>
    <xf numFmtId="2" fontId="4" fillId="33" borderId="0" xfId="0" applyNumberFormat="1" applyFont="1" applyFill="1" applyBorder="1" applyAlignment="1">
      <alignment horizontal="center" vertical="center" wrapText="1"/>
    </xf>
    <xf numFmtId="9" fontId="4" fillId="34" borderId="0" xfId="76" applyFont="1" applyFill="1" applyBorder="1" applyAlignment="1">
      <alignment horizontal="center"/>
    </xf>
    <xf numFmtId="9" fontId="6" fillId="37" borderId="0" xfId="0" applyNumberFormat="1" applyFont="1" applyFill="1" applyBorder="1" applyAlignment="1">
      <alignment/>
    </xf>
    <xf numFmtId="9" fontId="94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9" fontId="6" fillId="0" borderId="0" xfId="76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2" fontId="4" fillId="0" borderId="17" xfId="0" applyNumberFormat="1" applyFont="1" applyBorder="1" applyAlignment="1">
      <alignment/>
    </xf>
    <xf numFmtId="1" fontId="30" fillId="0" borderId="27" xfId="64" applyNumberFormat="1" applyFont="1" applyBorder="1" applyAlignment="1">
      <alignment horizontal="right" vertical="center"/>
      <protection/>
    </xf>
    <xf numFmtId="0" fontId="30" fillId="0" borderId="27" xfId="64" applyFont="1" applyBorder="1" applyAlignment="1">
      <alignment horizontal="right"/>
      <protection/>
    </xf>
    <xf numFmtId="1" fontId="30" fillId="0" borderId="27" xfId="64" applyNumberFormat="1" applyFont="1" applyBorder="1" applyAlignment="1">
      <alignment horizontal="right"/>
      <protection/>
    </xf>
    <xf numFmtId="1" fontId="29" fillId="0" borderId="12" xfId="64" applyNumberFormat="1" applyFont="1" applyBorder="1" applyAlignment="1">
      <alignment horizontal="right" vertical="center"/>
      <protection/>
    </xf>
    <xf numFmtId="2" fontId="88" fillId="0" borderId="12" xfId="0" applyNumberFormat="1" applyFont="1" applyBorder="1" applyAlignment="1">
      <alignment horizontal="center"/>
    </xf>
    <xf numFmtId="1" fontId="29" fillId="0" borderId="27" xfId="64" applyNumberFormat="1" applyFont="1" applyBorder="1" applyAlignment="1">
      <alignment horizontal="center" vertical="center"/>
      <protection/>
    </xf>
    <xf numFmtId="2" fontId="30" fillId="0" borderId="12" xfId="64" applyNumberFormat="1" applyFont="1" applyBorder="1" applyAlignment="1">
      <alignment horizontal="right" vertical="center"/>
      <protection/>
    </xf>
    <xf numFmtId="2" fontId="30" fillId="0" borderId="12" xfId="64" applyNumberFormat="1" applyFont="1" applyBorder="1" applyAlignment="1">
      <alignment horizontal="right"/>
      <protection/>
    </xf>
    <xf numFmtId="0" fontId="30" fillId="0" borderId="12" xfId="64" applyFont="1" applyFill="1" applyBorder="1" applyAlignment="1">
      <alignment horizontal="right"/>
      <protection/>
    </xf>
    <xf numFmtId="0" fontId="4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2" fontId="95" fillId="0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9" fontId="31" fillId="0" borderId="12" xfId="76" applyFont="1" applyBorder="1" applyAlignment="1">
      <alignment horizontal="center" vertical="center" wrapText="1"/>
    </xf>
    <xf numFmtId="9" fontId="6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0" fontId="30" fillId="0" borderId="17" xfId="0" applyFont="1" applyBorder="1" applyAlignment="1">
      <alignment horizontal="center" vertical="center"/>
    </xf>
    <xf numFmtId="9" fontId="6" fillId="0" borderId="14" xfId="76" applyFont="1" applyFill="1" applyBorder="1" applyAlignment="1">
      <alignment horizontal="center" wrapText="1"/>
    </xf>
    <xf numFmtId="0" fontId="20" fillId="36" borderId="0" xfId="0" applyFont="1" applyFill="1" applyAlignment="1">
      <alignment horizontal="center" vertical="center"/>
    </xf>
    <xf numFmtId="9" fontId="6" fillId="35" borderId="14" xfId="76" applyFont="1" applyFill="1" applyBorder="1" applyAlignment="1">
      <alignment horizontal="center" vertical="center"/>
    </xf>
    <xf numFmtId="2" fontId="30" fillId="0" borderId="12" xfId="64" applyNumberFormat="1" applyFont="1" applyBorder="1" applyAlignment="1">
      <alignment horizontal="center" vertical="center"/>
      <protection/>
    </xf>
    <xf numFmtId="2" fontId="30" fillId="0" borderId="12" xfId="64" applyNumberFormat="1" applyFont="1" applyFill="1" applyBorder="1" applyAlignment="1">
      <alignment horizontal="center" vertical="center"/>
      <protection/>
    </xf>
    <xf numFmtId="2" fontId="30" fillId="0" borderId="12" xfId="64" applyNumberFormat="1" applyFont="1" applyFill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1" fontId="4" fillId="0" borderId="12" xfId="76" applyNumberFormat="1" applyFont="1" applyBorder="1" applyAlignment="1">
      <alignment/>
    </xf>
    <xf numFmtId="2" fontId="88" fillId="0" borderId="0" xfId="68" applyNumberFormat="1" applyFont="1" applyBorder="1" applyAlignment="1">
      <alignment horizontal="center" vertical="center"/>
      <protection/>
    </xf>
    <xf numFmtId="9" fontId="31" fillId="35" borderId="12" xfId="76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2" fontId="4" fillId="35" borderId="28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0" fillId="36" borderId="0" xfId="0" applyFont="1" applyFill="1" applyAlignment="1">
      <alignment horizontal="center" vertical="center"/>
    </xf>
    <xf numFmtId="2" fontId="6" fillId="22" borderId="0" xfId="0" applyNumberFormat="1" applyFont="1" applyFill="1" applyAlignment="1">
      <alignment/>
    </xf>
    <xf numFmtId="9" fontId="4" fillId="22" borderId="0" xfId="76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left" vertical="top" wrapText="1"/>
    </xf>
    <xf numFmtId="0" fontId="4" fillId="22" borderId="0" xfId="0" applyFont="1" applyFill="1" applyAlignment="1">
      <alignment/>
    </xf>
    <xf numFmtId="2" fontId="6" fillId="22" borderId="0" xfId="0" applyNumberFormat="1" applyFont="1" applyFill="1" applyBorder="1" applyAlignment="1">
      <alignment horizontal="center"/>
    </xf>
    <xf numFmtId="2" fontId="17" fillId="22" borderId="0" xfId="73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5" fillId="0" borderId="0" xfId="76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/>
    </xf>
    <xf numFmtId="9" fontId="6" fillId="0" borderId="0" xfId="76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9" fontId="6" fillId="0" borderId="14" xfId="76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9" fontId="6" fillId="0" borderId="12" xfId="76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9" fontId="4" fillId="0" borderId="28" xfId="76" applyFont="1" applyFill="1" applyBorder="1" applyAlignment="1">
      <alignment horizontal="center" wrapText="1"/>
    </xf>
    <xf numFmtId="0" fontId="6" fillId="0" borderId="12" xfId="76" applyNumberFormat="1" applyFont="1" applyFill="1" applyBorder="1" applyAlignment="1">
      <alignment horizontal="center" wrapText="1"/>
    </xf>
    <xf numFmtId="9" fontId="6" fillId="0" borderId="0" xfId="76" applyFont="1" applyFill="1" applyBorder="1" applyAlignment="1">
      <alignment horizontal="center"/>
    </xf>
    <xf numFmtId="1" fontId="30" fillId="0" borderId="27" xfId="64" applyNumberFormat="1" applyFont="1" applyFill="1" applyBorder="1" applyAlignment="1">
      <alignment horizontal="right"/>
      <protection/>
    </xf>
    <xf numFmtId="9" fontId="4" fillId="0" borderId="0" xfId="76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9" fontId="4" fillId="0" borderId="0" xfId="76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6" fillId="0" borderId="30" xfId="7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" fontId="34" fillId="0" borderId="12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9" fontId="31" fillId="0" borderId="0" xfId="76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35" borderId="0" xfId="0" applyFont="1" applyFill="1" applyBorder="1" applyAlignment="1">
      <alignment horizontal="center" vertical="center" wrapText="1"/>
    </xf>
    <xf numFmtId="9" fontId="31" fillId="35" borderId="0" xfId="76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4" fillId="35" borderId="0" xfId="0" applyNumberFormat="1" applyFont="1" applyFill="1" applyBorder="1" applyAlignment="1">
      <alignment vertical="top"/>
    </xf>
    <xf numFmtId="2" fontId="4" fillId="35" borderId="0" xfId="0" applyNumberFormat="1" applyFont="1" applyFill="1" applyBorder="1" applyAlignment="1">
      <alignment horizontal="center" vertical="top"/>
    </xf>
    <xf numFmtId="2" fontId="6" fillId="35" borderId="0" xfId="0" applyNumberFormat="1" applyFont="1" applyFill="1" applyBorder="1" applyAlignment="1">
      <alignment horizontal="center" vertical="top" wrapText="1"/>
    </xf>
    <xf numFmtId="9" fontId="6" fillId="35" borderId="0" xfId="76" applyFont="1" applyFill="1" applyBorder="1" applyAlignment="1">
      <alignment horizontal="center" vertical="top" wrapText="1"/>
    </xf>
    <xf numFmtId="2" fontId="4" fillId="35" borderId="0" xfId="76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 wrapText="1"/>
    </xf>
    <xf numFmtId="0" fontId="89" fillId="35" borderId="12" xfId="63" applyFont="1" applyFill="1" applyBorder="1" applyAlignment="1">
      <alignment vertical="top"/>
      <protection/>
    </xf>
    <xf numFmtId="2" fontId="4" fillId="35" borderId="0" xfId="0" applyNumberFormat="1" applyFont="1" applyFill="1" applyBorder="1" applyAlignment="1">
      <alignment horizontal="center" vertical="top" wrapText="1"/>
    </xf>
    <xf numFmtId="9" fontId="6" fillId="35" borderId="0" xfId="76" applyFont="1" applyFill="1" applyAlignment="1">
      <alignment horizontal="right"/>
    </xf>
    <xf numFmtId="0" fontId="6" fillId="35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6" fillId="35" borderId="0" xfId="0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horizontal="center"/>
    </xf>
    <xf numFmtId="9" fontId="6" fillId="35" borderId="0" xfId="76" applyFont="1" applyFill="1" applyBorder="1" applyAlignment="1">
      <alignment/>
    </xf>
    <xf numFmtId="0" fontId="4" fillId="35" borderId="0" xfId="0" applyFont="1" applyFill="1" applyAlignment="1">
      <alignment horizontal="right"/>
    </xf>
    <xf numFmtId="2" fontId="17" fillId="35" borderId="16" xfId="73" applyNumberFormat="1" applyFont="1" applyFill="1" applyBorder="1" applyAlignment="1">
      <alignment horizontal="center"/>
      <protection/>
    </xf>
    <xf numFmtId="2" fontId="6" fillId="35" borderId="10" xfId="0" applyNumberFormat="1" applyFont="1" applyFill="1" applyBorder="1" applyAlignment="1">
      <alignment horizontal="center" vertical="top" wrapText="1"/>
    </xf>
    <xf numFmtId="9" fontId="4" fillId="35" borderId="10" xfId="76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/>
    </xf>
    <xf numFmtId="9" fontId="6" fillId="35" borderId="17" xfId="76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vertical="center"/>
    </xf>
    <xf numFmtId="9" fontId="4" fillId="35" borderId="21" xfId="76" applyFont="1" applyFill="1" applyBorder="1" applyAlignment="1">
      <alignment horizontal="center"/>
    </xf>
    <xf numFmtId="0" fontId="6" fillId="35" borderId="0" xfId="0" applyFont="1" applyFill="1" applyAlignment="1" quotePrefix="1">
      <alignment horizontal="center"/>
    </xf>
    <xf numFmtId="9" fontId="4" fillId="35" borderId="10" xfId="76" applyFont="1" applyFill="1" applyBorder="1" applyAlignment="1">
      <alignment horizontal="center"/>
    </xf>
    <xf numFmtId="0" fontId="6" fillId="35" borderId="0" xfId="0" applyFont="1" applyFill="1" applyBorder="1" applyAlignment="1">
      <alignment vertical="center"/>
    </xf>
    <xf numFmtId="2" fontId="4" fillId="35" borderId="0" xfId="0" applyNumberFormat="1" applyFont="1" applyFill="1" applyBorder="1" applyAlignment="1">
      <alignment/>
    </xf>
    <xf numFmtId="9" fontId="4" fillId="35" borderId="0" xfId="76" applyFont="1" applyFill="1" applyBorder="1" applyAlignment="1">
      <alignment/>
    </xf>
    <xf numFmtId="2" fontId="6" fillId="35" borderId="0" xfId="0" applyNumberFormat="1" applyFont="1" applyFill="1" applyAlignment="1">
      <alignment wrapText="1"/>
    </xf>
    <xf numFmtId="2" fontId="4" fillId="35" borderId="10" xfId="0" applyNumberFormat="1" applyFont="1" applyFill="1" applyBorder="1" applyAlignment="1">
      <alignment horizontal="center"/>
    </xf>
    <xf numFmtId="0" fontId="6" fillId="35" borderId="0" xfId="0" applyFont="1" applyFill="1" applyBorder="1" applyAlignment="1" quotePrefix="1">
      <alignment horizontal="left"/>
    </xf>
    <xf numFmtId="0" fontId="4" fillId="35" borderId="0" xfId="0" applyFont="1" applyFill="1" applyBorder="1" applyAlignment="1">
      <alignment horizontal="left"/>
    </xf>
    <xf numFmtId="2" fontId="4" fillId="35" borderId="0" xfId="73" applyNumberFormat="1" applyFont="1" applyFill="1" applyBorder="1">
      <alignment/>
      <protection/>
    </xf>
    <xf numFmtId="2" fontId="6" fillId="35" borderId="0" xfId="0" applyNumberFormat="1" applyFont="1" applyFill="1" applyBorder="1" applyAlignment="1">
      <alignment horizontal="center" vertical="center"/>
    </xf>
    <xf numFmtId="9" fontId="4" fillId="35" borderId="0" xfId="76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left"/>
    </xf>
    <xf numFmtId="0" fontId="4" fillId="35" borderId="36" xfId="0" applyFont="1" applyFill="1" applyBorder="1" applyAlignment="1">
      <alignment horizontal="center"/>
    </xf>
    <xf numFmtId="9" fontId="12" fillId="35" borderId="0" xfId="76" applyFont="1" applyFill="1" applyAlignment="1">
      <alignment/>
    </xf>
    <xf numFmtId="0" fontId="12" fillId="35" borderId="0" xfId="0" applyFont="1" applyFill="1" applyBorder="1" applyAlignment="1">
      <alignment horizontal="center" vertical="top" wrapText="1"/>
    </xf>
    <xf numFmtId="2" fontId="12" fillId="35" borderId="0" xfId="0" applyNumberFormat="1" applyFont="1" applyFill="1" applyAlignment="1">
      <alignment/>
    </xf>
    <xf numFmtId="0" fontId="6" fillId="35" borderId="37" xfId="0" applyFont="1" applyFill="1" applyBorder="1" applyAlignment="1">
      <alignment horizontal="left" vertical="top" wrapText="1"/>
    </xf>
    <xf numFmtId="9" fontId="12" fillId="35" borderId="0" xfId="76" applyFont="1" applyFill="1" applyBorder="1" applyAlignment="1">
      <alignment horizontal="right" vertical="top" wrapText="1"/>
    </xf>
    <xf numFmtId="9" fontId="12" fillId="35" borderId="0" xfId="76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/>
    </xf>
    <xf numFmtId="2" fontId="95" fillId="35" borderId="0" xfId="0" applyNumberFormat="1" applyFont="1" applyFill="1" applyAlignment="1">
      <alignment/>
    </xf>
    <xf numFmtId="9" fontId="6" fillId="35" borderId="0" xfId="76" applyFont="1" applyFill="1" applyAlignment="1">
      <alignment/>
    </xf>
    <xf numFmtId="0" fontId="6" fillId="35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/>
    </xf>
    <xf numFmtId="2" fontId="14" fillId="35" borderId="0" xfId="0" applyNumberFormat="1" applyFont="1" applyFill="1" applyAlignment="1">
      <alignment/>
    </xf>
    <xf numFmtId="2" fontId="14" fillId="35" borderId="0" xfId="76" applyNumberFormat="1" applyFont="1" applyFill="1" applyBorder="1" applyAlignment="1">
      <alignment vertical="center"/>
    </xf>
    <xf numFmtId="0" fontId="12" fillId="35" borderId="0" xfId="0" applyFont="1" applyFill="1" applyBorder="1" applyAlignment="1" quotePrefix="1">
      <alignment horizontal="center"/>
    </xf>
    <xf numFmtId="0" fontId="14" fillId="35" borderId="0" xfId="0" applyFont="1" applyFill="1" applyBorder="1" applyAlignment="1">
      <alignment horizontal="right"/>
    </xf>
    <xf numFmtId="2" fontId="14" fillId="35" borderId="0" xfId="0" applyNumberFormat="1" applyFont="1" applyFill="1" applyBorder="1" applyAlignment="1">
      <alignment horizontal="center" vertical="top" wrapText="1"/>
    </xf>
    <xf numFmtId="2" fontId="12" fillId="35" borderId="0" xfId="0" applyNumberFormat="1" applyFont="1" applyFill="1" applyBorder="1" applyAlignment="1">
      <alignment horizontal="center" vertical="top" wrapText="1"/>
    </xf>
    <xf numFmtId="9" fontId="14" fillId="35" borderId="0" xfId="76" applyFont="1" applyFill="1" applyBorder="1" applyAlignment="1">
      <alignment horizontal="center" vertical="top" wrapText="1"/>
    </xf>
    <xf numFmtId="2" fontId="1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 vertical="top" wrapText="1"/>
    </xf>
    <xf numFmtId="1" fontId="17" fillId="35" borderId="0" xfId="73" applyNumberFormat="1" applyFont="1" applyFill="1" applyBorder="1" applyAlignment="1">
      <alignment/>
      <protection/>
    </xf>
    <xf numFmtId="1" fontId="17" fillId="35" borderId="0" xfId="76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right" wrapText="1"/>
    </xf>
    <xf numFmtId="0" fontId="12" fillId="35" borderId="0" xfId="0" applyFont="1" applyFill="1" applyAlignment="1">
      <alignment/>
    </xf>
    <xf numFmtId="2" fontId="17" fillId="35" borderId="0" xfId="73" applyNumberFormat="1" applyFont="1" applyFill="1" applyBorder="1" applyAlignment="1">
      <alignment horizontal="center"/>
      <protection/>
    </xf>
    <xf numFmtId="2" fontId="4" fillId="35" borderId="0" xfId="0" applyNumberFormat="1" applyFont="1" applyFill="1" applyBorder="1" applyAlignment="1">
      <alignment horizontal="center"/>
    </xf>
    <xf numFmtId="9" fontId="4" fillId="35" borderId="0" xfId="76" applyFont="1" applyFill="1" applyBorder="1" applyAlignment="1" quotePrefix="1">
      <alignment horizontal="right"/>
    </xf>
    <xf numFmtId="2" fontId="6" fillId="35" borderId="0" xfId="0" applyNumberFormat="1" applyFont="1" applyFill="1" applyBorder="1" applyAlignment="1">
      <alignment horizontal="right"/>
    </xf>
    <xf numFmtId="0" fontId="94" fillId="35" borderId="0" xfId="0" applyFont="1" applyFill="1" applyAlignment="1">
      <alignment/>
    </xf>
    <xf numFmtId="2" fontId="17" fillId="35" borderId="0" xfId="73" applyNumberFormat="1" applyFont="1" applyFill="1" applyBorder="1">
      <alignment/>
      <protection/>
    </xf>
    <xf numFmtId="0" fontId="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9" fontId="6" fillId="35" borderId="0" xfId="76" applyFont="1" applyFill="1" applyBorder="1" applyAlignment="1">
      <alignment vertical="center"/>
    </xf>
    <xf numFmtId="0" fontId="6" fillId="35" borderId="38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98" fillId="0" borderId="0" xfId="0" applyFont="1" applyAlignment="1">
      <alignment/>
    </xf>
    <xf numFmtId="0" fontId="6" fillId="35" borderId="13" xfId="0" applyFont="1" applyFill="1" applyBorder="1" applyAlignment="1">
      <alignment horizontal="center" vertical="top" wrapText="1"/>
    </xf>
    <xf numFmtId="1" fontId="17" fillId="35" borderId="0" xfId="73" applyNumberFormat="1" applyFont="1" applyFill="1" applyBorder="1" applyAlignment="1">
      <alignment horizontal="right"/>
      <protection/>
    </xf>
    <xf numFmtId="1" fontId="17" fillId="35" borderId="0" xfId="73" applyNumberFormat="1" applyFont="1" applyFill="1" applyBorder="1">
      <alignment/>
      <protection/>
    </xf>
    <xf numFmtId="9" fontId="17" fillId="35" borderId="0" xfId="76" applyFont="1" applyFill="1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1" fontId="4" fillId="35" borderId="0" xfId="76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wrapText="1"/>
    </xf>
    <xf numFmtId="1" fontId="6" fillId="35" borderId="13" xfId="0" applyNumberFormat="1" applyFont="1" applyFill="1" applyBorder="1" applyAlignment="1">
      <alignment horizontal="center" wrapText="1"/>
    </xf>
    <xf numFmtId="1" fontId="4" fillId="35" borderId="0" xfId="0" applyNumberFormat="1" applyFont="1" applyFill="1" applyBorder="1" applyAlignment="1">
      <alignment wrapText="1"/>
    </xf>
    <xf numFmtId="9" fontId="4" fillId="35" borderId="0" xfId="76" applyFont="1" applyFill="1" applyBorder="1" applyAlignment="1">
      <alignment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9" fontId="12" fillId="0" borderId="0" xfId="76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top"/>
    </xf>
    <xf numFmtId="9" fontId="4" fillId="0" borderId="10" xfId="76" applyFont="1" applyFill="1" applyBorder="1" applyAlignment="1">
      <alignment horizontal="center" vertical="center"/>
    </xf>
    <xf numFmtId="9" fontId="4" fillId="0" borderId="12" xfId="76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99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6" fillId="0" borderId="0" xfId="76" applyNumberFormat="1" applyFont="1" applyFill="1" applyBorder="1" applyAlignment="1">
      <alignment/>
    </xf>
    <xf numFmtId="9" fontId="6" fillId="0" borderId="0" xfId="76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17" xfId="0" applyNumberFormat="1" applyFont="1" applyFill="1" applyBorder="1" applyAlignment="1">
      <alignment horizontal="center"/>
    </xf>
    <xf numFmtId="9" fontId="4" fillId="0" borderId="10" xfId="76" applyFont="1" applyFill="1" applyBorder="1" applyAlignment="1">
      <alignment vertical="center"/>
    </xf>
    <xf numFmtId="9" fontId="4" fillId="0" borderId="28" xfId="76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 wrapText="1"/>
    </xf>
    <xf numFmtId="9" fontId="6" fillId="35" borderId="0" xfId="76" applyFont="1" applyFill="1" applyBorder="1" applyAlignment="1">
      <alignment horizontal="center"/>
    </xf>
    <xf numFmtId="9" fontId="4" fillId="35" borderId="0" xfId="76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9" fontId="6" fillId="35" borderId="0" xfId="76" applyFont="1" applyFill="1" applyBorder="1" applyAlignment="1">
      <alignment/>
    </xf>
    <xf numFmtId="2" fontId="4" fillId="35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4" fillId="10" borderId="0" xfId="0" applyNumberFormat="1" applyFont="1" applyFill="1" applyBorder="1" applyAlignment="1">
      <alignment horizontal="center" vertical="center"/>
    </xf>
    <xf numFmtId="2" fontId="30" fillId="0" borderId="12" xfId="64" applyNumberFormat="1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left" vertical="top" wrapText="1"/>
    </xf>
    <xf numFmtId="2" fontId="99" fillId="0" borderId="12" xfId="76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1" fontId="101" fillId="0" borderId="12" xfId="76" applyNumberFormat="1" applyFont="1" applyBorder="1" applyAlignment="1">
      <alignment/>
    </xf>
    <xf numFmtId="0" fontId="101" fillId="0" borderId="12" xfId="0" applyFont="1" applyBorder="1" applyAlignment="1">
      <alignment horizontal="center"/>
    </xf>
    <xf numFmtId="1" fontId="101" fillId="0" borderId="12" xfId="76" applyNumberFormat="1" applyFont="1" applyBorder="1" applyAlignment="1">
      <alignment horizontal="center"/>
    </xf>
    <xf numFmtId="1" fontId="101" fillId="0" borderId="10" xfId="0" applyNumberFormat="1" applyFont="1" applyBorder="1" applyAlignment="1">
      <alignment horizontal="right"/>
    </xf>
    <xf numFmtId="1" fontId="101" fillId="0" borderId="20" xfId="0" applyNumberFormat="1" applyFont="1" applyBorder="1" applyAlignment="1">
      <alignment horizontal="right"/>
    </xf>
    <xf numFmtId="1" fontId="101" fillId="34" borderId="12" xfId="76" applyNumberFormat="1" applyFont="1" applyFill="1" applyBorder="1" applyAlignment="1">
      <alignment/>
    </xf>
    <xf numFmtId="1" fontId="101" fillId="0" borderId="12" xfId="0" applyNumberFormat="1" applyFont="1" applyBorder="1" applyAlignment="1">
      <alignment/>
    </xf>
    <xf numFmtId="1" fontId="4" fillId="0" borderId="41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1" fontId="30" fillId="0" borderId="27" xfId="64" applyNumberFormat="1" applyFont="1" applyFill="1" applyBorder="1" applyAlignment="1">
      <alignment horizontal="center"/>
      <protection/>
    </xf>
    <xf numFmtId="0" fontId="6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horizontal="center"/>
    </xf>
    <xf numFmtId="1" fontId="4" fillId="0" borderId="42" xfId="76" applyNumberFormat="1" applyFont="1" applyFill="1" applyBorder="1" applyAlignment="1">
      <alignment horizontal="right"/>
    </xf>
    <xf numFmtId="9" fontId="4" fillId="0" borderId="43" xfId="76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" fontId="30" fillId="0" borderId="0" xfId="64" applyNumberFormat="1" applyFont="1" applyBorder="1" applyAlignment="1">
      <alignment horizontal="right"/>
      <protection/>
    </xf>
    <xf numFmtId="1" fontId="29" fillId="0" borderId="0" xfId="64" applyNumberFormat="1" applyFont="1" applyBorder="1" applyAlignment="1">
      <alignment horizontal="center" vertical="center"/>
      <protection/>
    </xf>
    <xf numFmtId="2" fontId="4" fillId="0" borderId="0" xfId="76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29" fillId="0" borderId="0" xfId="64" applyNumberFormat="1" applyFont="1" applyBorder="1" applyAlignment="1">
      <alignment horizontal="right"/>
      <protection/>
    </xf>
    <xf numFmtId="2" fontId="6" fillId="34" borderId="0" xfId="76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88" fillId="0" borderId="0" xfId="0" applyNumberFormat="1" applyFont="1" applyBorder="1" applyAlignment="1">
      <alignment/>
    </xf>
    <xf numFmtId="2" fontId="102" fillId="0" borderId="0" xfId="0" applyNumberFormat="1" applyFont="1" applyBorder="1" applyAlignment="1">
      <alignment/>
    </xf>
    <xf numFmtId="1" fontId="102" fillId="0" borderId="0" xfId="0" applyNumberFormat="1" applyFont="1" applyBorder="1" applyAlignment="1">
      <alignment/>
    </xf>
    <xf numFmtId="1" fontId="6" fillId="0" borderId="12" xfId="63" applyNumberFormat="1" applyFont="1" applyBorder="1">
      <alignment/>
      <protection/>
    </xf>
    <xf numFmtId="1" fontId="101" fillId="0" borderId="12" xfId="0" applyNumberFormat="1" applyFont="1" applyBorder="1" applyAlignment="1">
      <alignment horizontal="right"/>
    </xf>
    <xf numFmtId="0" fontId="29" fillId="0" borderId="0" xfId="64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63" applyFont="1" applyBorder="1">
      <alignment/>
      <protection/>
    </xf>
    <xf numFmtId="0" fontId="8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2" fontId="99" fillId="35" borderId="10" xfId="0" applyNumberFormat="1" applyFont="1" applyFill="1" applyBorder="1" applyAlignment="1">
      <alignment horizontal="center"/>
    </xf>
    <xf numFmtId="2" fontId="4" fillId="0" borderId="38" xfId="0" applyNumberFormat="1" applyFont="1" applyBorder="1" applyAlignment="1">
      <alignment wrapText="1"/>
    </xf>
    <xf numFmtId="190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3" fillId="0" borderId="12" xfId="0" applyNumberFormat="1" applyFont="1" applyBorder="1" applyAlignment="1">
      <alignment/>
    </xf>
    <xf numFmtId="2" fontId="103" fillId="0" borderId="12" xfId="0" applyNumberFormat="1" applyFont="1" applyBorder="1" applyAlignment="1">
      <alignment horizontal="right"/>
    </xf>
    <xf numFmtId="2" fontId="103" fillId="0" borderId="12" xfId="68" applyNumberFormat="1" applyFont="1" applyBorder="1" applyAlignment="1">
      <alignment horizontal="center" vertical="center"/>
      <protection/>
    </xf>
    <xf numFmtId="0" fontId="99" fillId="0" borderId="12" xfId="0" applyFont="1" applyBorder="1" applyAlignment="1">
      <alignment wrapText="1"/>
    </xf>
    <xf numFmtId="0" fontId="6" fillId="35" borderId="44" xfId="0" applyFont="1" applyFill="1" applyBorder="1" applyAlignment="1">
      <alignment horizontal="center"/>
    </xf>
    <xf numFmtId="9" fontId="4" fillId="35" borderId="43" xfId="76" applyFont="1" applyFill="1" applyBorder="1" applyAlignment="1">
      <alignment horizontal="center" wrapText="1"/>
    </xf>
    <xf numFmtId="0" fontId="6" fillId="35" borderId="34" xfId="0" applyFont="1" applyFill="1" applyBorder="1" applyAlignment="1" quotePrefix="1">
      <alignment horizontal="center"/>
    </xf>
    <xf numFmtId="0" fontId="4" fillId="35" borderId="35" xfId="0" applyFont="1" applyFill="1" applyBorder="1" applyAlignment="1">
      <alignment horizontal="left"/>
    </xf>
    <xf numFmtId="0" fontId="6" fillId="35" borderId="44" xfId="0" applyFont="1" applyFill="1" applyBorder="1" applyAlignment="1">
      <alignment horizontal="center" vertical="center"/>
    </xf>
    <xf numFmtId="9" fontId="6" fillId="35" borderId="45" xfId="76" applyFont="1" applyFill="1" applyBorder="1" applyAlignment="1">
      <alignment horizontal="center" vertical="center"/>
    </xf>
    <xf numFmtId="9" fontId="4" fillId="35" borderId="43" xfId="76" applyFont="1" applyFill="1" applyBorder="1" applyAlignment="1">
      <alignment horizontal="center" vertical="center" wrapText="1"/>
    </xf>
    <xf numFmtId="0" fontId="6" fillId="35" borderId="34" xfId="0" applyFont="1" applyFill="1" applyBorder="1" applyAlignment="1" quotePrefix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9" fontId="4" fillId="35" borderId="43" xfId="76" applyFont="1" applyFill="1" applyBorder="1" applyAlignment="1">
      <alignment horizontal="center" vertical="center"/>
    </xf>
    <xf numFmtId="9" fontId="6" fillId="35" borderId="37" xfId="76" applyFont="1" applyFill="1" applyBorder="1" applyAlignment="1">
      <alignment horizontal="center"/>
    </xf>
    <xf numFmtId="2" fontId="4" fillId="0" borderId="0" xfId="76" applyNumberFormat="1" applyFont="1" applyBorder="1" applyAlignment="1">
      <alignment wrapText="1"/>
    </xf>
    <xf numFmtId="2" fontId="4" fillId="0" borderId="0" xfId="76" applyNumberFormat="1" applyFont="1" applyBorder="1" applyAlignment="1">
      <alignment/>
    </xf>
    <xf numFmtId="0" fontId="104" fillId="33" borderId="0" xfId="0" applyFont="1" applyFill="1" applyBorder="1" applyAlignment="1">
      <alignment horizontal="center" wrapText="1"/>
    </xf>
    <xf numFmtId="0" fontId="105" fillId="22" borderId="0" xfId="63" applyFont="1" applyFill="1" applyBorder="1" applyAlignment="1">
      <alignment vertical="top"/>
      <protection/>
    </xf>
    <xf numFmtId="0" fontId="105" fillId="0" borderId="0" xfId="0" applyFont="1" applyBorder="1" applyAlignment="1">
      <alignment/>
    </xf>
    <xf numFmtId="2" fontId="29" fillId="0" borderId="0" xfId="64" applyNumberFormat="1" applyFont="1" applyBorder="1" applyAlignment="1">
      <alignment horizontal="center" vertical="center"/>
      <protection/>
    </xf>
    <xf numFmtId="0" fontId="99" fillId="33" borderId="12" xfId="0" applyFont="1" applyFill="1" applyBorder="1" applyAlignment="1">
      <alignment horizontal="center" wrapText="1"/>
    </xf>
    <xf numFmtId="2" fontId="103" fillId="34" borderId="12" xfId="68" applyNumberFormat="1" applyFont="1" applyFill="1" applyBorder="1" applyAlignment="1">
      <alignment horizontal="center" vertical="center"/>
      <protection/>
    </xf>
    <xf numFmtId="0" fontId="89" fillId="35" borderId="0" xfId="63" applyFont="1" applyFill="1" applyBorder="1" applyAlignment="1">
      <alignment vertical="top"/>
      <protection/>
    </xf>
    <xf numFmtId="2" fontId="99" fillId="0" borderId="12" xfId="68" applyNumberFormat="1" applyFont="1" applyBorder="1" applyAlignment="1">
      <alignment horizontal="center" wrapText="1"/>
      <protection/>
    </xf>
    <xf numFmtId="2" fontId="99" fillId="34" borderId="12" xfId="68" applyNumberFormat="1" applyFont="1" applyFill="1" applyBorder="1" applyAlignment="1">
      <alignment horizontal="center" vertical="center" wrapText="1"/>
      <protection/>
    </xf>
    <xf numFmtId="2" fontId="103" fillId="0" borderId="12" xfId="76" applyNumberFormat="1" applyFont="1" applyBorder="1" applyAlignment="1">
      <alignment horizontal="center"/>
    </xf>
    <xf numFmtId="2" fontId="103" fillId="0" borderId="12" xfId="0" applyNumberFormat="1" applyFont="1" applyFill="1" applyBorder="1" applyAlignment="1">
      <alignment horizontal="center"/>
    </xf>
    <xf numFmtId="2" fontId="99" fillId="0" borderId="12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03" fillId="38" borderId="12" xfId="0" applyNumberFormat="1" applyFont="1" applyFill="1" applyBorder="1" applyAlignment="1">
      <alignment horizontal="center"/>
    </xf>
    <xf numFmtId="2" fontId="103" fillId="0" borderId="12" xfId="0" applyNumberFormat="1" applyFont="1" applyBorder="1" applyAlignment="1">
      <alignment horizontal="center"/>
    </xf>
    <xf numFmtId="2" fontId="103" fillId="0" borderId="12" xfId="73" applyNumberFormat="1" applyFont="1" applyBorder="1" applyAlignment="1">
      <alignment horizontal="center"/>
      <protection/>
    </xf>
    <xf numFmtId="2" fontId="89" fillId="0" borderId="12" xfId="68" applyNumberFormat="1" applyFont="1" applyBorder="1" applyAlignment="1">
      <alignment horizontal="center"/>
      <protection/>
    </xf>
    <xf numFmtId="2" fontId="89" fillId="34" borderId="12" xfId="68" applyNumberFormat="1" applyFont="1" applyFill="1" applyBorder="1" applyAlignment="1">
      <alignment horizontal="center" vertical="center"/>
      <protection/>
    </xf>
    <xf numFmtId="2" fontId="106" fillId="0" borderId="12" xfId="64" applyNumberFormat="1" applyFont="1" applyBorder="1" applyAlignment="1">
      <alignment horizontal="center" vertical="center"/>
      <protection/>
    </xf>
    <xf numFmtId="2" fontId="89" fillId="0" borderId="12" xfId="0" applyNumberFormat="1" applyFont="1" applyBorder="1" applyAlignment="1">
      <alignment horizontal="center"/>
    </xf>
    <xf numFmtId="0" fontId="99" fillId="0" borderId="12" xfId="0" applyFont="1" applyBorder="1" applyAlignment="1">
      <alignment horizontal="center" vertical="center" wrapText="1"/>
    </xf>
    <xf numFmtId="0" fontId="103" fillId="0" borderId="12" xfId="0" applyFont="1" applyBorder="1" applyAlignment="1">
      <alignment/>
    </xf>
    <xf numFmtId="0" fontId="99" fillId="33" borderId="12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9" fontId="6" fillId="0" borderId="0" xfId="76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9" fontId="4" fillId="0" borderId="10" xfId="76" applyFont="1" applyFill="1" applyBorder="1" applyAlignment="1">
      <alignment horizontal="center"/>
    </xf>
    <xf numFmtId="9" fontId="4" fillId="0" borderId="28" xfId="76" applyFont="1" applyFill="1" applyBorder="1" applyAlignment="1">
      <alignment horizontal="center" vertical="center"/>
    </xf>
    <xf numFmtId="9" fontId="4" fillId="37" borderId="0" xfId="76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9" fontId="4" fillId="0" borderId="0" xfId="76" applyFont="1" applyBorder="1" applyAlignment="1">
      <alignment horizontal="center"/>
    </xf>
    <xf numFmtId="0" fontId="6" fillId="0" borderId="3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9" fontId="6" fillId="0" borderId="38" xfId="76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9" fontId="4" fillId="0" borderId="35" xfId="76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1" fontId="4" fillId="0" borderId="35" xfId="76" applyNumberFormat="1" applyFont="1" applyFill="1" applyBorder="1" applyAlignment="1">
      <alignment horizontal="center"/>
    </xf>
    <xf numFmtId="9" fontId="4" fillId="0" borderId="43" xfId="76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89" fillId="0" borderId="37" xfId="63" applyFont="1" applyFill="1" applyBorder="1">
      <alignment/>
      <protection/>
    </xf>
    <xf numFmtId="1" fontId="6" fillId="0" borderId="38" xfId="76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wrapText="1"/>
    </xf>
    <xf numFmtId="0" fontId="6" fillId="0" borderId="38" xfId="76" applyNumberFormat="1" applyFont="1" applyFill="1" applyBorder="1" applyAlignment="1">
      <alignment horizontal="center" wrapText="1"/>
    </xf>
    <xf numFmtId="9" fontId="6" fillId="0" borderId="45" xfId="76" applyFont="1" applyFill="1" applyBorder="1" applyAlignment="1">
      <alignment horizontal="center" wrapText="1"/>
    </xf>
    <xf numFmtId="1" fontId="4" fillId="0" borderId="35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1" fontId="6" fillId="0" borderId="46" xfId="76" applyNumberFormat="1" applyFont="1" applyFill="1" applyBorder="1" applyAlignment="1">
      <alignment horizontal="right"/>
    </xf>
    <xf numFmtId="9" fontId="6" fillId="0" borderId="45" xfId="76" applyFont="1" applyFill="1" applyBorder="1" applyAlignment="1">
      <alignment horizontal="right"/>
    </xf>
    <xf numFmtId="1" fontId="30" fillId="0" borderId="40" xfId="64" applyNumberFormat="1" applyFont="1" applyFill="1" applyBorder="1" applyAlignment="1">
      <alignment horizontal="right"/>
      <protection/>
    </xf>
    <xf numFmtId="2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left" vertical="top" wrapText="1"/>
    </xf>
    <xf numFmtId="0" fontId="6" fillId="35" borderId="35" xfId="0" applyFont="1" applyFill="1" applyBorder="1" applyAlignment="1">
      <alignment/>
    </xf>
    <xf numFmtId="0" fontId="4" fillId="35" borderId="34" xfId="0" applyFont="1" applyFill="1" applyBorder="1" applyAlignment="1">
      <alignment horizontal="center" vertical="top" wrapText="1"/>
    </xf>
    <xf numFmtId="0" fontId="4" fillId="35" borderId="35" xfId="0" applyFont="1" applyFill="1" applyBorder="1" applyAlignment="1">
      <alignment horizontal="center" vertical="top" wrapText="1"/>
    </xf>
    <xf numFmtId="9" fontId="4" fillId="35" borderId="47" xfId="76" applyFont="1" applyFill="1" applyBorder="1" applyAlignment="1">
      <alignment/>
    </xf>
    <xf numFmtId="0" fontId="6" fillId="35" borderId="44" xfId="0" applyFont="1" applyFill="1" applyBorder="1" applyAlignment="1">
      <alignment horizontal="center" vertical="top" wrapText="1"/>
    </xf>
    <xf numFmtId="1" fontId="6" fillId="35" borderId="44" xfId="0" applyNumberFormat="1" applyFont="1" applyFill="1" applyBorder="1" applyAlignment="1">
      <alignment horizontal="center" wrapText="1"/>
    </xf>
    <xf numFmtId="2" fontId="99" fillId="0" borderId="35" xfId="76" applyNumberFormat="1" applyFont="1" applyFill="1" applyBorder="1" applyAlignment="1">
      <alignment horizontal="center" vertical="center" wrapText="1"/>
    </xf>
    <xf numFmtId="2" fontId="99" fillId="0" borderId="35" xfId="0" applyNumberFormat="1" applyFont="1" applyFill="1" applyBorder="1" applyAlignment="1">
      <alignment horizontal="center" wrapText="1"/>
    </xf>
    <xf numFmtId="2" fontId="99" fillId="0" borderId="10" xfId="76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9" fontId="4" fillId="0" borderId="38" xfId="76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right"/>
    </xf>
    <xf numFmtId="2" fontId="107" fillId="0" borderId="12" xfId="0" applyNumberFormat="1" applyFont="1" applyFill="1" applyBorder="1" applyAlignment="1">
      <alignment horizontal="center" vertical="top" wrapText="1"/>
    </xf>
    <xf numFmtId="2" fontId="99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/>
    </xf>
    <xf numFmtId="9" fontId="4" fillId="0" borderId="0" xfId="76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/>
    </xf>
    <xf numFmtId="0" fontId="30" fillId="0" borderId="38" xfId="64" applyFont="1" applyFill="1" applyBorder="1" applyAlignment="1">
      <alignment horizontal="right"/>
      <protection/>
    </xf>
    <xf numFmtId="1" fontId="30" fillId="0" borderId="12" xfId="64" applyNumberFormat="1" applyFont="1" applyFill="1" applyBorder="1" applyAlignment="1">
      <alignment horizontal="center"/>
      <protection/>
    </xf>
    <xf numFmtId="1" fontId="30" fillId="0" borderId="38" xfId="64" applyNumberFormat="1" applyFont="1" applyFill="1" applyBorder="1" applyAlignment="1">
      <alignment horizontal="center" vertical="center"/>
      <protection/>
    </xf>
    <xf numFmtId="9" fontId="6" fillId="0" borderId="50" xfId="76" applyFont="1" applyFill="1" applyBorder="1" applyAlignment="1">
      <alignment horizontal="center"/>
    </xf>
    <xf numFmtId="9" fontId="6" fillId="0" borderId="51" xfId="76" applyFont="1" applyFill="1" applyBorder="1" applyAlignment="1">
      <alignment horizontal="center"/>
    </xf>
    <xf numFmtId="9" fontId="4" fillId="0" borderId="52" xfId="76" applyFont="1" applyFill="1" applyBorder="1" applyAlignment="1">
      <alignment horizontal="center"/>
    </xf>
    <xf numFmtId="9" fontId="4" fillId="0" borderId="28" xfId="76" applyFont="1" applyFill="1" applyBorder="1" applyAlignment="1">
      <alignment horizontal="center"/>
    </xf>
    <xf numFmtId="2" fontId="4" fillId="35" borderId="0" xfId="0" applyNumberFormat="1" applyFont="1" applyFill="1" applyAlignment="1">
      <alignment/>
    </xf>
    <xf numFmtId="9" fontId="89" fillId="35" borderId="12" xfId="76" applyFont="1" applyFill="1" applyBorder="1" applyAlignment="1">
      <alignment horizontal="center" vertical="top"/>
    </xf>
    <xf numFmtId="1" fontId="6" fillId="35" borderId="14" xfId="76" applyNumberFormat="1" applyFont="1" applyFill="1" applyBorder="1" applyAlignment="1">
      <alignment horizontal="center" vertical="center"/>
    </xf>
    <xf numFmtId="9" fontId="99" fillId="35" borderId="10" xfId="76" applyFont="1" applyFill="1" applyBorder="1" applyAlignment="1">
      <alignment horizontal="center" vertical="top"/>
    </xf>
    <xf numFmtId="1" fontId="6" fillId="35" borderId="28" xfId="76" applyNumberFormat="1" applyFont="1" applyFill="1" applyBorder="1" applyAlignment="1">
      <alignment horizontal="center" vertical="center"/>
    </xf>
    <xf numFmtId="2" fontId="4" fillId="0" borderId="5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89" fillId="0" borderId="0" xfId="63" applyFont="1" applyFill="1" applyBorder="1">
      <alignment/>
      <protection/>
    </xf>
    <xf numFmtId="1" fontId="30" fillId="0" borderId="0" xfId="64" applyNumberFormat="1" applyFont="1" applyFill="1" applyBorder="1" applyAlignment="1">
      <alignment horizontal="right" vertical="center" wrapText="1"/>
      <protection/>
    </xf>
    <xf numFmtId="1" fontId="30" fillId="0" borderId="0" xfId="64" applyNumberFormat="1" applyFont="1" applyFill="1" applyBorder="1" applyAlignment="1">
      <alignment horizontal="right" vertical="center"/>
      <protection/>
    </xf>
    <xf numFmtId="1" fontId="6" fillId="0" borderId="0" xfId="76" applyNumberFormat="1" applyFont="1" applyFill="1" applyBorder="1" applyAlignment="1">
      <alignment horizontal="right"/>
    </xf>
    <xf numFmtId="9" fontId="6" fillId="0" borderId="0" xfId="76" applyFont="1" applyFill="1" applyBorder="1" applyAlignment="1">
      <alignment horizontal="right"/>
    </xf>
    <xf numFmtId="2" fontId="103" fillId="34" borderId="12" xfId="73" applyNumberFormat="1" applyFont="1" applyFill="1" applyBorder="1" applyAlignment="1">
      <alignment horizontal="right"/>
      <protection/>
    </xf>
    <xf numFmtId="2" fontId="106" fillId="35" borderId="12" xfId="0" applyNumberFormat="1" applyFont="1" applyFill="1" applyBorder="1" applyAlignment="1">
      <alignment horizontal="center" vertical="center"/>
    </xf>
    <xf numFmtId="2" fontId="30" fillId="35" borderId="12" xfId="0" applyNumberFormat="1" applyFont="1" applyFill="1" applyBorder="1" applyAlignment="1">
      <alignment horizontal="center" vertical="center"/>
    </xf>
    <xf numFmtId="2" fontId="106" fillId="35" borderId="1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quotePrefix="1">
      <alignment horizontal="center"/>
    </xf>
    <xf numFmtId="2" fontId="4" fillId="0" borderId="54" xfId="0" applyNumberFormat="1" applyFont="1" applyFill="1" applyBorder="1" applyAlignment="1">
      <alignment horizontal="center" vertical="center"/>
    </xf>
    <xf numFmtId="9" fontId="4" fillId="0" borderId="53" xfId="7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13" fillId="0" borderId="5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3" fillId="0" borderId="11" xfId="76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99" fillId="0" borderId="16" xfId="0" applyNumberFormat="1" applyFont="1" applyFill="1" applyBorder="1" applyAlignment="1">
      <alignment horizontal="center"/>
    </xf>
    <xf numFmtId="1" fontId="30" fillId="0" borderId="12" xfId="64" applyNumberFormat="1" applyFont="1" applyFill="1" applyBorder="1" applyAlignment="1">
      <alignment horizontal="center" vertical="center"/>
      <protection/>
    </xf>
    <xf numFmtId="2" fontId="13" fillId="35" borderId="28" xfId="0" applyNumberFormat="1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2" fontId="95" fillId="35" borderId="0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left" vertical="top" wrapText="1"/>
    </xf>
    <xf numFmtId="2" fontId="13" fillId="35" borderId="12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0" xfId="76" applyNumberFormat="1" applyFont="1" applyFill="1" applyBorder="1" applyAlignment="1">
      <alignment horizontal="center" vertical="center"/>
    </xf>
    <xf numFmtId="9" fontId="4" fillId="35" borderId="10" xfId="76" applyFont="1" applyFill="1" applyBorder="1" applyAlignment="1">
      <alignment horizontal="center" vertical="center"/>
    </xf>
    <xf numFmtId="2" fontId="4" fillId="35" borderId="57" xfId="0" applyNumberFormat="1" applyFont="1" applyFill="1" applyBorder="1" applyAlignment="1">
      <alignment horizontal="center" vertical="center"/>
    </xf>
    <xf numFmtId="2" fontId="30" fillId="35" borderId="12" xfId="0" applyNumberFormat="1" applyFont="1" applyFill="1" applyBorder="1" applyAlignment="1">
      <alignment horizontal="center" vertical="top"/>
    </xf>
    <xf numFmtId="2" fontId="30" fillId="0" borderId="12" xfId="0" applyNumberFormat="1" applyFont="1" applyBorder="1" applyAlignment="1">
      <alignment horizontal="center"/>
    </xf>
    <xf numFmtId="2" fontId="30" fillId="35" borderId="12" xfId="0" applyNumberFormat="1" applyFont="1" applyFill="1" applyBorder="1" applyAlignment="1">
      <alignment horizontal="center" vertical="center" wrapText="1"/>
    </xf>
    <xf numFmtId="2" fontId="30" fillId="35" borderId="12" xfId="0" applyNumberFormat="1" applyFont="1" applyFill="1" applyBorder="1" applyAlignment="1">
      <alignment horizontal="center"/>
    </xf>
    <xf numFmtId="9" fontId="4" fillId="35" borderId="28" xfId="76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/>
    </xf>
    <xf numFmtId="2" fontId="89" fillId="0" borderId="38" xfId="63" applyNumberFormat="1" applyFont="1" applyBorder="1">
      <alignment/>
      <protection/>
    </xf>
    <xf numFmtId="0" fontId="4" fillId="33" borderId="35" xfId="0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1" fontId="30" fillId="0" borderId="40" xfId="64" applyNumberFormat="1" applyFont="1" applyBorder="1" applyAlignment="1">
      <alignment horizontal="center" vertical="center"/>
      <protection/>
    </xf>
    <xf numFmtId="1" fontId="30" fillId="0" borderId="27" xfId="64" applyNumberFormat="1" applyFont="1" applyBorder="1" applyAlignment="1">
      <alignment horizontal="center" vertical="center"/>
      <protection/>
    </xf>
    <xf numFmtId="1" fontId="88" fillId="0" borderId="12" xfId="0" applyNumberFormat="1" applyFont="1" applyBorder="1" applyAlignment="1">
      <alignment horizontal="center"/>
    </xf>
    <xf numFmtId="1" fontId="30" fillId="0" borderId="40" xfId="64" applyNumberFormat="1" applyFont="1" applyBorder="1" applyAlignment="1">
      <alignment horizontal="center"/>
      <protection/>
    </xf>
    <xf numFmtId="1" fontId="30" fillId="0" borderId="27" xfId="64" applyNumberFormat="1" applyFont="1" applyBorder="1" applyAlignment="1">
      <alignment horizontal="center"/>
      <protection/>
    </xf>
    <xf numFmtId="2" fontId="30" fillId="0" borderId="12" xfId="0" applyNumberFormat="1" applyFont="1" applyBorder="1" applyAlignment="1">
      <alignment horizontal="center" vertical="top" wrapText="1"/>
    </xf>
    <xf numFmtId="2" fontId="99" fillId="0" borderId="10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9" fontId="6" fillId="0" borderId="45" xfId="76" applyFont="1" applyFill="1" applyBorder="1" applyAlignment="1">
      <alignment horizontal="center" vertical="center"/>
    </xf>
    <xf numFmtId="9" fontId="4" fillId="0" borderId="43" xfId="76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/>
    </xf>
    <xf numFmtId="0" fontId="30" fillId="0" borderId="17" xfId="64" applyFont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1" fontId="6" fillId="0" borderId="10" xfId="76" applyNumberFormat="1" applyFont="1" applyFill="1" applyBorder="1" applyAlignment="1">
      <alignment horizontal="center"/>
    </xf>
    <xf numFmtId="2" fontId="6" fillId="0" borderId="12" xfId="63" applyNumberFormat="1" applyFont="1" applyFill="1" applyBorder="1" applyAlignment="1">
      <alignment horizontal="center" vertical="center"/>
      <protection/>
    </xf>
    <xf numFmtId="1" fontId="6" fillId="0" borderId="12" xfId="76" applyNumberFormat="1" applyFont="1" applyFill="1" applyBorder="1" applyAlignment="1">
      <alignment horizontal="center" vertical="center"/>
    </xf>
    <xf numFmtId="1" fontId="6" fillId="0" borderId="10" xfId="76" applyNumberFormat="1" applyFont="1" applyFill="1" applyBorder="1" applyAlignment="1">
      <alignment horizontal="center" vertical="center"/>
    </xf>
    <xf numFmtId="9" fontId="6" fillId="0" borderId="28" xfId="76" applyFont="1" applyFill="1" applyBorder="1" applyAlignment="1">
      <alignment horizontal="center" vertical="center"/>
    </xf>
    <xf numFmtId="2" fontId="6" fillId="35" borderId="12" xfId="63" applyNumberFormat="1" applyFont="1" applyFill="1" applyBorder="1" applyAlignment="1">
      <alignment horizontal="center" vertical="center"/>
      <protection/>
    </xf>
    <xf numFmtId="2" fontId="6" fillId="35" borderId="12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89" fillId="0" borderId="38" xfId="0" applyNumberFormat="1" applyFont="1" applyFill="1" applyBorder="1" applyAlignment="1">
      <alignment horizontal="center"/>
    </xf>
    <xf numFmtId="2" fontId="6" fillId="0" borderId="38" xfId="68" applyNumberFormat="1" applyFont="1" applyBorder="1" applyAlignment="1">
      <alignment horizontal="center" vertical="center"/>
      <protection/>
    </xf>
    <xf numFmtId="9" fontId="6" fillId="35" borderId="45" xfId="76" applyFont="1" applyFill="1" applyBorder="1" applyAlignment="1">
      <alignment horizontal="center" wrapText="1"/>
    </xf>
    <xf numFmtId="9" fontId="6" fillId="35" borderId="14" xfId="76" applyFont="1" applyFill="1" applyBorder="1" applyAlignment="1">
      <alignment horizontal="center" wrapText="1"/>
    </xf>
    <xf numFmtId="2" fontId="99" fillId="0" borderId="35" xfId="0" applyNumberFormat="1" applyFont="1" applyFill="1" applyBorder="1" applyAlignment="1">
      <alignment horizontal="center"/>
    </xf>
    <xf numFmtId="2" fontId="89" fillId="0" borderId="38" xfId="0" applyNumberFormat="1" applyFont="1" applyFill="1" applyBorder="1" applyAlignment="1">
      <alignment horizontal="center" wrapText="1"/>
    </xf>
    <xf numFmtId="2" fontId="89" fillId="0" borderId="12" xfId="0" applyNumberFormat="1" applyFont="1" applyFill="1" applyBorder="1" applyAlignment="1">
      <alignment horizontal="center"/>
    </xf>
    <xf numFmtId="2" fontId="6" fillId="0" borderId="10" xfId="63" applyNumberFormat="1" applyFont="1" applyFill="1" applyBorder="1" applyAlignment="1">
      <alignment horizontal="center" vertical="center"/>
      <protection/>
    </xf>
    <xf numFmtId="2" fontId="89" fillId="35" borderId="38" xfId="63" applyNumberFormat="1" applyFont="1" applyFill="1" applyBorder="1" applyAlignment="1">
      <alignment horizontal="center"/>
      <protection/>
    </xf>
    <xf numFmtId="2" fontId="6" fillId="35" borderId="38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2" fontId="4" fillId="35" borderId="35" xfId="0" applyNumberFormat="1" applyFont="1" applyFill="1" applyBorder="1" applyAlignment="1">
      <alignment horizontal="center"/>
    </xf>
    <xf numFmtId="2" fontId="6" fillId="35" borderId="38" xfId="63" applyNumberFormat="1" applyFont="1" applyFill="1" applyBorder="1" applyAlignment="1">
      <alignment horizontal="center"/>
      <protection/>
    </xf>
    <xf numFmtId="9" fontId="6" fillId="35" borderId="45" xfId="76" applyFont="1" applyFill="1" applyBorder="1" applyAlignment="1">
      <alignment horizontal="center"/>
    </xf>
    <xf numFmtId="9" fontId="6" fillId="35" borderId="14" xfId="76" applyFont="1" applyFill="1" applyBorder="1" applyAlignment="1">
      <alignment horizontal="center"/>
    </xf>
    <xf numFmtId="9" fontId="4" fillId="35" borderId="43" xfId="76" applyFont="1" applyFill="1" applyBorder="1" applyAlignment="1">
      <alignment horizontal="center"/>
    </xf>
    <xf numFmtId="0" fontId="33" fillId="35" borderId="12" xfId="0" applyFont="1" applyFill="1" applyBorder="1" applyAlignment="1">
      <alignment horizontal="center" vertical="center" wrapText="1"/>
    </xf>
    <xf numFmtId="2" fontId="30" fillId="35" borderId="14" xfId="63" applyNumberFormat="1" applyFont="1" applyFill="1" applyBorder="1" applyAlignment="1">
      <alignment horizontal="center" vertical="top" wrapText="1"/>
      <protection/>
    </xf>
    <xf numFmtId="0" fontId="6" fillId="35" borderId="37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2" fontId="30" fillId="35" borderId="14" xfId="63" applyNumberFormat="1" applyFont="1" applyFill="1" applyBorder="1" applyAlignment="1" quotePrefix="1">
      <alignment horizontal="center" vertical="top" wrapText="1"/>
      <protection/>
    </xf>
    <xf numFmtId="2" fontId="30" fillId="35" borderId="38" xfId="63" applyNumberFormat="1" applyFont="1" applyFill="1" applyBorder="1" applyAlignment="1">
      <alignment horizontal="center" vertical="center"/>
      <protection/>
    </xf>
    <xf numFmtId="2" fontId="30" fillId="35" borderId="12" xfId="63" applyNumberFormat="1" applyFont="1" applyFill="1" applyBorder="1" applyAlignment="1">
      <alignment horizontal="center" vertical="center"/>
      <protection/>
    </xf>
    <xf numFmtId="2" fontId="4" fillId="0" borderId="35" xfId="0" applyNumberFormat="1" applyFont="1" applyFill="1" applyBorder="1" applyAlignment="1">
      <alignment horizontal="center"/>
    </xf>
    <xf numFmtId="2" fontId="89" fillId="0" borderId="38" xfId="0" applyNumberFormat="1" applyFont="1" applyFill="1" applyBorder="1" applyAlignment="1">
      <alignment horizontal="center" vertical="center"/>
    </xf>
    <xf numFmtId="2" fontId="6" fillId="35" borderId="38" xfId="0" applyNumberFormat="1" applyFont="1" applyFill="1" applyBorder="1" applyAlignment="1">
      <alignment horizontal="center" vertical="center"/>
    </xf>
    <xf numFmtId="9" fontId="6" fillId="35" borderId="45" xfId="0" applyNumberFormat="1" applyFont="1" applyFill="1" applyBorder="1" applyAlignment="1">
      <alignment horizontal="center" vertical="center"/>
    </xf>
    <xf numFmtId="2" fontId="89" fillId="0" borderId="12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2" fontId="4" fillId="0" borderId="35" xfId="73" applyNumberFormat="1" applyFont="1" applyFill="1" applyBorder="1" applyAlignment="1">
      <alignment horizontal="center" vertical="center"/>
      <protection/>
    </xf>
    <xf numFmtId="2" fontId="4" fillId="0" borderId="35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2" fontId="99" fillId="0" borderId="35" xfId="0" applyNumberFormat="1" applyFont="1" applyFill="1" applyBorder="1" applyAlignment="1">
      <alignment horizontal="center" vertical="center"/>
    </xf>
    <xf numFmtId="2" fontId="17" fillId="35" borderId="16" xfId="73" applyNumberFormat="1" applyFont="1" applyFill="1" applyBorder="1" applyAlignment="1">
      <alignment horizontal="center" vertical="center"/>
      <protection/>
    </xf>
    <xf numFmtId="9" fontId="4" fillId="35" borderId="28" xfId="76" applyFont="1" applyFill="1" applyBorder="1" applyAlignment="1" quotePrefix="1">
      <alignment horizontal="center" vertical="center"/>
    </xf>
    <xf numFmtId="2" fontId="6" fillId="35" borderId="58" xfId="0" applyNumberFormat="1" applyFont="1" applyFill="1" applyBorder="1" applyAlignment="1">
      <alignment horizontal="center" vertical="center" wrapText="1"/>
    </xf>
    <xf numFmtId="9" fontId="6" fillId="35" borderId="47" xfId="76" applyFont="1" applyFill="1" applyBorder="1" applyAlignment="1">
      <alignment horizontal="center" vertical="center"/>
    </xf>
    <xf numFmtId="2" fontId="6" fillId="35" borderId="30" xfId="0" applyNumberFormat="1" applyFont="1" applyFill="1" applyBorder="1" applyAlignment="1">
      <alignment horizontal="center" vertical="center" wrapText="1"/>
    </xf>
    <xf numFmtId="9" fontId="6" fillId="35" borderId="59" xfId="76" applyFont="1" applyFill="1" applyBorder="1" applyAlignment="1">
      <alignment horizontal="center" vertical="center"/>
    </xf>
    <xf numFmtId="2" fontId="4" fillId="35" borderId="35" xfId="0" applyNumberFormat="1" applyFont="1" applyFill="1" applyBorder="1" applyAlignment="1">
      <alignment horizontal="center" vertical="center" wrapText="1"/>
    </xf>
    <xf numFmtId="2" fontId="4" fillId="35" borderId="16" xfId="73" applyNumberFormat="1" applyFont="1" applyFill="1" applyBorder="1" applyAlignment="1">
      <alignment horizontal="center" vertical="center"/>
      <protection/>
    </xf>
    <xf numFmtId="2" fontId="4" fillId="35" borderId="10" xfId="68" applyNumberFormat="1" applyFont="1" applyFill="1" applyBorder="1" applyAlignment="1">
      <alignment horizontal="center" vertical="center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9" fontId="4" fillId="35" borderId="10" xfId="76" applyFont="1" applyFill="1" applyBorder="1" applyAlignment="1">
      <alignment horizontal="center" vertical="center" wrapText="1"/>
    </xf>
    <xf numFmtId="2" fontId="4" fillId="35" borderId="28" xfId="0" applyNumberFormat="1" applyFont="1" applyFill="1" applyBorder="1" applyAlignment="1">
      <alignment horizontal="center" vertical="center" wrapText="1"/>
    </xf>
    <xf numFmtId="9" fontId="4" fillId="35" borderId="60" xfId="76" applyFont="1" applyFill="1" applyBorder="1" applyAlignment="1">
      <alignment horizontal="center" vertical="center"/>
    </xf>
    <xf numFmtId="9" fontId="4" fillId="35" borderId="33" xfId="76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9" fontId="6" fillId="35" borderId="12" xfId="76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2" fontId="6" fillId="35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5" borderId="61" xfId="0" applyFont="1" applyFill="1" applyBorder="1" applyAlignment="1">
      <alignment horizontal="center" vertical="top" wrapText="1"/>
    </xf>
    <xf numFmtId="0" fontId="89" fillId="0" borderId="12" xfId="63" applyFont="1" applyFill="1" applyBorder="1">
      <alignment/>
      <protection/>
    </xf>
    <xf numFmtId="1" fontId="88" fillId="0" borderId="38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2" fontId="30" fillId="35" borderId="12" xfId="63" applyNumberFormat="1" applyFont="1" applyFill="1" applyBorder="1" applyAlignment="1">
      <alignment horizontal="center" vertical="top" wrapText="1"/>
      <protection/>
    </xf>
    <xf numFmtId="2" fontId="30" fillId="35" borderId="12" xfId="63" applyNumberFormat="1" applyFont="1" applyFill="1" applyBorder="1" applyAlignment="1" quotePrefix="1">
      <alignment horizontal="center" vertical="top" wrapText="1"/>
      <protection/>
    </xf>
    <xf numFmtId="0" fontId="6" fillId="35" borderId="45" xfId="0" applyFont="1" applyFill="1" applyBorder="1" applyAlignment="1">
      <alignment horizontal="center" vertical="top" wrapText="1"/>
    </xf>
    <xf numFmtId="9" fontId="6" fillId="0" borderId="14" xfId="76" applyFont="1" applyFill="1" applyBorder="1" applyAlignment="1" quotePrefix="1">
      <alignment horizontal="center" vertical="center"/>
    </xf>
    <xf numFmtId="2" fontId="89" fillId="0" borderId="12" xfId="76" applyNumberFormat="1" applyFont="1" applyFill="1" applyBorder="1" applyAlignment="1">
      <alignment horizontal="center" vertical="center" wrapText="1"/>
    </xf>
    <xf numFmtId="2" fontId="89" fillId="35" borderId="10" xfId="76" applyNumberFormat="1" applyFont="1" applyFill="1" applyBorder="1" applyAlignment="1">
      <alignment horizontal="center" vertical="center" wrapText="1"/>
    </xf>
    <xf numFmtId="2" fontId="89" fillId="35" borderId="12" xfId="76" applyNumberFormat="1" applyFont="1" applyFill="1" applyBorder="1" applyAlignment="1">
      <alignment horizontal="center" vertical="center" wrapText="1"/>
    </xf>
    <xf numFmtId="2" fontId="89" fillId="35" borderId="14" xfId="76" applyNumberFormat="1" applyFont="1" applyFill="1" applyBorder="1" applyAlignment="1">
      <alignment horizontal="center" vertical="center" wrapText="1"/>
    </xf>
    <xf numFmtId="2" fontId="89" fillId="35" borderId="28" xfId="76" applyNumberFormat="1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wrapText="1"/>
    </xf>
    <xf numFmtId="1" fontId="99" fillId="0" borderId="12" xfId="0" applyNumberFormat="1" applyFont="1" applyFill="1" applyBorder="1" applyAlignment="1">
      <alignment horizontal="center"/>
    </xf>
    <xf numFmtId="9" fontId="4" fillId="0" borderId="14" xfId="76" applyFont="1" applyFill="1" applyBorder="1" applyAlignment="1">
      <alignment horizontal="center"/>
    </xf>
    <xf numFmtId="9" fontId="4" fillId="0" borderId="33" xfId="76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54" xfId="76" applyFont="1" applyFill="1" applyBorder="1" applyAlignment="1">
      <alignment horizontal="center" vertical="center"/>
    </xf>
    <xf numFmtId="1" fontId="6" fillId="0" borderId="12" xfId="63" applyNumberFormat="1" applyFont="1" applyFill="1" applyBorder="1" applyAlignment="1">
      <alignment horizontal="center"/>
      <protection/>
    </xf>
    <xf numFmtId="1" fontId="6" fillId="0" borderId="30" xfId="63" applyNumberFormat="1" applyFont="1" applyFill="1" applyBorder="1" applyAlignment="1">
      <alignment horizontal="center"/>
      <protection/>
    </xf>
    <xf numFmtId="9" fontId="6" fillId="0" borderId="45" xfId="76" applyFont="1" applyFill="1" applyBorder="1" applyAlignment="1">
      <alignment horizontal="center"/>
    </xf>
    <xf numFmtId="1" fontId="6" fillId="0" borderId="46" xfId="76" applyNumberFormat="1" applyFont="1" applyFill="1" applyBorder="1" applyAlignment="1">
      <alignment horizontal="center"/>
    </xf>
    <xf numFmtId="1" fontId="6" fillId="0" borderId="18" xfId="76" applyNumberFormat="1" applyFont="1" applyFill="1" applyBorder="1" applyAlignment="1">
      <alignment horizontal="center"/>
    </xf>
    <xf numFmtId="1" fontId="4" fillId="0" borderId="42" xfId="76" applyNumberFormat="1" applyFont="1" applyFill="1" applyBorder="1" applyAlignment="1">
      <alignment horizontal="center"/>
    </xf>
    <xf numFmtId="0" fontId="106" fillId="35" borderId="12" xfId="0" applyFont="1" applyFill="1" applyBorder="1" applyAlignment="1">
      <alignment horizontal="center" wrapText="1"/>
    </xf>
    <xf numFmtId="1" fontId="106" fillId="35" borderId="12" xfId="0" applyNumberFormat="1" applyFont="1" applyFill="1" applyBorder="1" applyAlignment="1">
      <alignment horizontal="center" wrapText="1"/>
    </xf>
    <xf numFmtId="1" fontId="30" fillId="0" borderId="27" xfId="0" applyNumberFormat="1" applyFont="1" applyBorder="1" applyAlignment="1">
      <alignment horizontal="center" vertical="center"/>
    </xf>
    <xf numFmtId="1" fontId="6" fillId="0" borderId="46" xfId="76" applyNumberFormat="1" applyFont="1" applyFill="1" applyBorder="1" applyAlignment="1">
      <alignment horizontal="center" vertical="center"/>
    </xf>
    <xf numFmtId="1" fontId="6" fillId="0" borderId="18" xfId="76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42" xfId="76" applyNumberFormat="1" applyFont="1" applyFill="1" applyBorder="1" applyAlignment="1">
      <alignment horizontal="center" vertical="center"/>
    </xf>
    <xf numFmtId="1" fontId="4" fillId="0" borderId="41" xfId="76" applyNumberFormat="1" applyFont="1" applyFill="1" applyBorder="1" applyAlignment="1">
      <alignment horizontal="center"/>
    </xf>
    <xf numFmtId="0" fontId="30" fillId="0" borderId="12" xfId="64" applyFont="1" applyFill="1" applyBorder="1" applyAlignment="1">
      <alignment horizontal="center"/>
      <protection/>
    </xf>
    <xf numFmtId="0" fontId="89" fillId="0" borderId="57" xfId="63" applyFont="1" applyFill="1" applyBorder="1">
      <alignment/>
      <protection/>
    </xf>
    <xf numFmtId="0" fontId="89" fillId="0" borderId="17" xfId="63" applyFont="1" applyFill="1" applyBorder="1" applyAlignment="1">
      <alignment wrapText="1"/>
      <protection/>
    </xf>
    <xf numFmtId="1" fontId="6" fillId="35" borderId="38" xfId="0" applyNumberFormat="1" applyFont="1" applyFill="1" applyBorder="1" applyAlignment="1">
      <alignment horizontal="center"/>
    </xf>
    <xf numFmtId="2" fontId="89" fillId="35" borderId="12" xfId="63" applyNumberFormat="1" applyFont="1" applyFill="1" applyBorder="1" applyAlignment="1">
      <alignment horizontal="center"/>
      <protection/>
    </xf>
    <xf numFmtId="1" fontId="6" fillId="35" borderId="38" xfId="0" applyNumberFormat="1" applyFont="1" applyFill="1" applyBorder="1" applyAlignment="1">
      <alignment horizontal="center" vertical="center"/>
    </xf>
    <xf numFmtId="2" fontId="89" fillId="35" borderId="38" xfId="63" applyNumberFormat="1" applyFont="1" applyFill="1" applyBorder="1" applyAlignment="1">
      <alignment horizontal="center" vertical="center"/>
      <protection/>
    </xf>
    <xf numFmtId="2" fontId="89" fillId="35" borderId="12" xfId="63" applyNumberFormat="1" applyFont="1" applyFill="1" applyBorder="1" applyAlignment="1">
      <alignment horizontal="center" vertical="center"/>
      <protection/>
    </xf>
    <xf numFmtId="9" fontId="16" fillId="35" borderId="45" xfId="76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9" fontId="16" fillId="35" borderId="14" xfId="76" applyFont="1" applyFill="1" applyBorder="1" applyAlignment="1">
      <alignment horizontal="center"/>
    </xf>
    <xf numFmtId="9" fontId="17" fillId="0" borderId="43" xfId="76" applyFont="1" applyFill="1" applyBorder="1" applyAlignment="1">
      <alignment horizontal="center"/>
    </xf>
    <xf numFmtId="2" fontId="89" fillId="0" borderId="12" xfId="76" applyNumberFormat="1" applyFont="1" applyFill="1" applyBorder="1" applyAlignment="1">
      <alignment horizontal="center" vertical="center"/>
    </xf>
    <xf numFmtId="2" fontId="99" fillId="35" borderId="35" xfId="76" applyNumberFormat="1" applyFont="1" applyFill="1" applyBorder="1" applyAlignment="1">
      <alignment horizontal="center" vertical="center"/>
    </xf>
    <xf numFmtId="2" fontId="89" fillId="0" borderId="38" xfId="76" applyNumberFormat="1" applyFont="1" applyFill="1" applyBorder="1" applyAlignment="1">
      <alignment horizontal="center" vertical="center" wrapText="1"/>
    </xf>
    <xf numFmtId="9" fontId="6" fillId="35" borderId="45" xfId="76" applyFont="1" applyFill="1" applyBorder="1" applyAlignment="1">
      <alignment horizontal="center" vertical="center" wrapText="1"/>
    </xf>
    <xf numFmtId="9" fontId="6" fillId="35" borderId="14" xfId="76" applyFont="1" applyFill="1" applyBorder="1" applyAlignment="1">
      <alignment horizontal="center" vertical="center" wrapText="1"/>
    </xf>
    <xf numFmtId="2" fontId="17" fillId="35" borderId="35" xfId="73" applyNumberFormat="1" applyFont="1" applyFill="1" applyBorder="1" applyAlignment="1">
      <alignment horizontal="center"/>
      <protection/>
    </xf>
    <xf numFmtId="0" fontId="4" fillId="3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9" fontId="4" fillId="0" borderId="0" xfId="76" applyFont="1" applyFill="1" applyBorder="1" applyAlignment="1">
      <alignment horizontal="center" vertical="center" wrapText="1"/>
    </xf>
    <xf numFmtId="9" fontId="6" fillId="0" borderId="28" xfId="76" applyFont="1" applyFill="1" applyBorder="1" applyAlignment="1" quotePrefix="1">
      <alignment horizontal="center"/>
    </xf>
    <xf numFmtId="9" fontId="4" fillId="0" borderId="0" xfId="76" applyNumberFormat="1" applyFont="1" applyFill="1" applyBorder="1" applyAlignment="1">
      <alignment horizontal="center" vertical="center"/>
    </xf>
    <xf numFmtId="9" fontId="4" fillId="10" borderId="0" xfId="76" applyFont="1" applyFill="1" applyBorder="1" applyAlignment="1">
      <alignment vertical="center"/>
    </xf>
    <xf numFmtId="9" fontId="4" fillId="37" borderId="0" xfId="76" applyFont="1" applyFill="1" applyBorder="1" applyAlignment="1">
      <alignment vertical="center"/>
    </xf>
    <xf numFmtId="0" fontId="99" fillId="35" borderId="10" xfId="63" applyFont="1" applyFill="1" applyBorder="1" applyAlignment="1">
      <alignment horizontal="center" vertical="center"/>
      <protection/>
    </xf>
    <xf numFmtId="0" fontId="99" fillId="35" borderId="16" xfId="63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right"/>
    </xf>
    <xf numFmtId="0" fontId="6" fillId="35" borderId="2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right"/>
    </xf>
    <xf numFmtId="0" fontId="6" fillId="35" borderId="12" xfId="0" applyFont="1" applyFill="1" applyBorder="1" applyAlignment="1" quotePrefix="1">
      <alignment horizontal="right"/>
    </xf>
    <xf numFmtId="0" fontId="6" fillId="35" borderId="62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right"/>
    </xf>
    <xf numFmtId="0" fontId="6" fillId="35" borderId="30" xfId="0" applyFont="1" applyFill="1" applyBorder="1" applyAlignment="1" quotePrefix="1">
      <alignment horizontal="center" vertical="center"/>
    </xf>
    <xf numFmtId="2" fontId="6" fillId="35" borderId="12" xfId="0" applyNumberFormat="1" applyFont="1" applyFill="1" applyBorder="1" applyAlignment="1" quotePrefix="1">
      <alignment horizontal="center" vertical="center"/>
    </xf>
    <xf numFmtId="2" fontId="6" fillId="35" borderId="30" xfId="0" applyNumberFormat="1" applyFont="1" applyFill="1" applyBorder="1" applyAlignment="1" quotePrefix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9" fontId="4" fillId="35" borderId="57" xfId="76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" fontId="4" fillId="35" borderId="0" xfId="0" applyNumberFormat="1" applyFont="1" applyFill="1" applyBorder="1" applyAlignment="1">
      <alignment horizontal="left" vertical="top" wrapText="1"/>
    </xf>
    <xf numFmtId="0" fontId="13" fillId="35" borderId="57" xfId="0" applyFont="1" applyFill="1" applyBorder="1" applyAlignment="1">
      <alignment horizontal="center"/>
    </xf>
    <xf numFmtId="0" fontId="13" fillId="35" borderId="6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left"/>
    </xf>
    <xf numFmtId="0" fontId="4" fillId="35" borderId="1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36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" fontId="6" fillId="0" borderId="17" xfId="63" applyNumberFormat="1" applyFont="1" applyFill="1" applyBorder="1" applyAlignment="1">
      <alignment horizontal="center"/>
      <protection/>
    </xf>
    <xf numFmtId="0" fontId="6" fillId="0" borderId="27" xfId="63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" fontId="4" fillId="0" borderId="57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39" borderId="0" xfId="0" applyFont="1" applyFill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left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53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left"/>
    </xf>
    <xf numFmtId="0" fontId="4" fillId="35" borderId="71" xfId="0" applyFont="1" applyFill="1" applyBorder="1" applyAlignment="1">
      <alignment horizontal="left"/>
    </xf>
    <xf numFmtId="9" fontId="6" fillId="0" borderId="12" xfId="76" applyFont="1" applyFill="1" applyBorder="1" applyAlignment="1">
      <alignment horizontal="center" vertical="center" wrapText="1"/>
    </xf>
    <xf numFmtId="9" fontId="6" fillId="0" borderId="10" xfId="76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9" fontId="4" fillId="35" borderId="0" xfId="76" applyFont="1" applyFill="1" applyBorder="1" applyAlignment="1">
      <alignment horizontal="right"/>
    </xf>
    <xf numFmtId="0" fontId="13" fillId="0" borderId="7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96" fillId="0" borderId="67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 indent="4"/>
    </xf>
    <xf numFmtId="0" fontId="97" fillId="0" borderId="12" xfId="0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/>
    </xf>
    <xf numFmtId="0" fontId="100" fillId="0" borderId="70" xfId="0" applyFont="1" applyBorder="1" applyAlignment="1">
      <alignment horizontal="center"/>
    </xf>
    <xf numFmtId="0" fontId="100" fillId="0" borderId="71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71" xfId="0" applyFont="1" applyBorder="1" applyAlignment="1">
      <alignment horizontal="left" vertical="center" wrapText="1"/>
    </xf>
    <xf numFmtId="0" fontId="5" fillId="36" borderId="61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9" fontId="4" fillId="36" borderId="14" xfId="76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wrapText="1"/>
    </xf>
    <xf numFmtId="9" fontId="4" fillId="36" borderId="56" xfId="76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9" fontId="4" fillId="36" borderId="43" xfId="76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9" fontId="4" fillId="36" borderId="56" xfId="76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9" fontId="4" fillId="36" borderId="35" xfId="76" applyFont="1" applyFill="1" applyBorder="1" applyAlignment="1">
      <alignment horizontal="center" wrapText="1"/>
    </xf>
    <xf numFmtId="0" fontId="4" fillId="36" borderId="43" xfId="0" applyFont="1" applyFill="1" applyBorder="1" applyAlignment="1">
      <alignment horizontal="center" wrapText="1"/>
    </xf>
    <xf numFmtId="9" fontId="4" fillId="36" borderId="35" xfId="76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80" xfId="0" applyFont="1" applyFill="1" applyBorder="1" applyAlignment="1">
      <alignment horizontal="center" vertical="center" wrapText="1"/>
    </xf>
    <xf numFmtId="9" fontId="4" fillId="36" borderId="11" xfId="76" applyFont="1" applyFill="1" applyBorder="1" applyAlignment="1">
      <alignment horizontal="center" vertical="center" wrapText="1"/>
    </xf>
    <xf numFmtId="9" fontId="4" fillId="36" borderId="43" xfId="76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9" fontId="4" fillId="36" borderId="56" xfId="76" applyFont="1" applyFill="1" applyBorder="1" applyAlignment="1">
      <alignment horizontal="center" vertical="center" wrapText="1"/>
    </xf>
    <xf numFmtId="0" fontId="4" fillId="36" borderId="80" xfId="0" applyFont="1" applyFill="1" applyBorder="1" applyAlignment="1">
      <alignment horizontal="center" wrapText="1"/>
    </xf>
    <xf numFmtId="9" fontId="4" fillId="36" borderId="80" xfId="76" applyFont="1" applyFill="1" applyBorder="1" applyAlignment="1">
      <alignment horizontal="center" wrapText="1"/>
    </xf>
    <xf numFmtId="0" fontId="4" fillId="36" borderId="82" xfId="0" applyFont="1" applyFill="1" applyBorder="1" applyAlignment="1">
      <alignment horizontal="center" wrapText="1"/>
    </xf>
    <xf numFmtId="2" fontId="99" fillId="36" borderId="35" xfId="0" applyNumberFormat="1" applyFont="1" applyFill="1" applyBorder="1" applyAlignment="1">
      <alignment horizontal="center" wrapText="1"/>
    </xf>
    <xf numFmtId="9" fontId="4" fillId="36" borderId="43" xfId="76" applyFont="1" applyFill="1" applyBorder="1" applyAlignment="1">
      <alignment horizontal="center" wrapText="1"/>
    </xf>
    <xf numFmtId="2" fontId="99" fillId="36" borderId="35" xfId="0" applyNumberFormat="1" applyFont="1" applyFill="1" applyBorder="1" applyAlignment="1">
      <alignment wrapText="1"/>
    </xf>
    <xf numFmtId="0" fontId="99" fillId="36" borderId="56" xfId="0" applyFont="1" applyFill="1" applyBorder="1" applyAlignment="1">
      <alignment horizontal="center" vertical="center" wrapText="1"/>
    </xf>
    <xf numFmtId="2" fontId="99" fillId="36" borderId="35" xfId="0" applyNumberFormat="1" applyFont="1" applyFill="1" applyBorder="1" applyAlignment="1">
      <alignment horizontal="center" vertical="center" wrapText="1"/>
    </xf>
    <xf numFmtId="2" fontId="4" fillId="36" borderId="43" xfId="0" applyNumberFormat="1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9" fontId="4" fillId="36" borderId="56" xfId="76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70" xfId="0" applyFont="1" applyFill="1" applyBorder="1" applyAlignment="1">
      <alignment horizontal="center"/>
    </xf>
    <xf numFmtId="0" fontId="4" fillId="36" borderId="71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45" xfId="0" applyFont="1" applyFill="1" applyBorder="1" applyAlignment="1">
      <alignment horizontal="center" wrapText="1"/>
    </xf>
    <xf numFmtId="2" fontId="99" fillId="36" borderId="55" xfId="0" applyNumberFormat="1" applyFont="1" applyFill="1" applyBorder="1" applyAlignment="1">
      <alignment horizontal="center" vertical="center"/>
    </xf>
    <xf numFmtId="2" fontId="99" fillId="36" borderId="11" xfId="0" applyNumberFormat="1" applyFont="1" applyFill="1" applyBorder="1" applyAlignment="1">
      <alignment horizontal="center" vertical="center"/>
    </xf>
    <xf numFmtId="2" fontId="4" fillId="36" borderId="83" xfId="0" applyNumberFormat="1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9" fontId="4" fillId="36" borderId="56" xfId="76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vertical="top" wrapText="1"/>
    </xf>
    <xf numFmtId="9" fontId="4" fillId="36" borderId="35" xfId="76" applyFont="1" applyFill="1" applyBorder="1" applyAlignment="1">
      <alignment horizontal="center" vertical="top" wrapText="1"/>
    </xf>
    <xf numFmtId="0" fontId="4" fillId="36" borderId="43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wrapText="1"/>
    </xf>
    <xf numFmtId="2" fontId="99" fillId="36" borderId="12" xfId="76" applyNumberFormat="1" applyFont="1" applyFill="1" applyBorder="1" applyAlignment="1">
      <alignment horizontal="center" vertical="center" wrapText="1"/>
    </xf>
    <xf numFmtId="2" fontId="4" fillId="36" borderId="56" xfId="0" applyNumberFormat="1" applyFont="1" applyFill="1" applyBorder="1" applyAlignment="1">
      <alignment vertical="center" wrapText="1"/>
    </xf>
    <xf numFmtId="2" fontId="99" fillId="36" borderId="35" xfId="76" applyNumberFormat="1" applyFont="1" applyFill="1" applyBorder="1" applyAlignment="1">
      <alignment horizontal="center" vertical="center" wrapText="1"/>
    </xf>
    <xf numFmtId="9" fontId="4" fillId="36" borderId="11" xfId="76" applyFont="1" applyFill="1" applyBorder="1" applyAlignment="1">
      <alignment horizontal="center" wrapText="1"/>
    </xf>
    <xf numFmtId="0" fontId="4" fillId="36" borderId="56" xfId="0" applyFont="1" applyFill="1" applyBorder="1" applyAlignment="1">
      <alignment horizontal="center" wrapText="1"/>
    </xf>
    <xf numFmtId="2" fontId="4" fillId="36" borderId="78" xfId="0" applyNumberFormat="1" applyFont="1" applyFill="1" applyBorder="1" applyAlignment="1">
      <alignment horizontal="center" wrapText="1"/>
    </xf>
    <xf numFmtId="0" fontId="13" fillId="36" borderId="36" xfId="0" applyFont="1" applyFill="1" applyBorder="1" applyAlignment="1">
      <alignment horizontal="center"/>
    </xf>
    <xf numFmtId="0" fontId="13" fillId="36" borderId="70" xfId="0" applyFont="1" applyFill="1" applyBorder="1" applyAlignment="1">
      <alignment horizontal="center"/>
    </xf>
    <xf numFmtId="0" fontId="13" fillId="36" borderId="71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/>
    </xf>
    <xf numFmtId="0" fontId="4" fillId="36" borderId="8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" fontId="6" fillId="36" borderId="78" xfId="0" applyNumberFormat="1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9" fontId="4" fillId="36" borderId="12" xfId="76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 horizontal="center"/>
    </xf>
    <xf numFmtId="0" fontId="4" fillId="36" borderId="81" xfId="0" applyFont="1" applyFill="1" applyBorder="1" applyAlignment="1">
      <alignment horizontal="center" vertical="top" wrapText="1"/>
    </xf>
    <xf numFmtId="0" fontId="4" fillId="36" borderId="84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78" xfId="0" applyFont="1" applyFill="1" applyBorder="1" applyAlignment="1">
      <alignment horizontal="center" vertical="top" wrapText="1"/>
    </xf>
    <xf numFmtId="0" fontId="4" fillId="36" borderId="79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wrapText="1"/>
    </xf>
    <xf numFmtId="9" fontId="4" fillId="36" borderId="12" xfId="76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4" fillId="36" borderId="79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 vertical="top" wrapText="1"/>
    </xf>
    <xf numFmtId="0" fontId="4" fillId="36" borderId="56" xfId="0" applyFont="1" applyFill="1" applyBorder="1" applyAlignment="1">
      <alignment horizontal="center" vertical="top" wrapText="1"/>
    </xf>
    <xf numFmtId="0" fontId="6" fillId="35" borderId="38" xfId="0" applyFont="1" applyFill="1" applyBorder="1" applyAlignment="1">
      <alignment horizontal="center"/>
    </xf>
    <xf numFmtId="0" fontId="99" fillId="35" borderId="58" xfId="63" applyFont="1" applyFill="1" applyBorder="1" applyAlignment="1">
      <alignment horizontal="center"/>
      <protection/>
    </xf>
    <xf numFmtId="2" fontId="99" fillId="35" borderId="58" xfId="63" applyNumberFormat="1" applyFont="1" applyFill="1" applyBorder="1" applyAlignment="1">
      <alignment horizontal="center" vertical="center"/>
      <protection/>
    </xf>
    <xf numFmtId="0" fontId="89" fillId="35" borderId="38" xfId="63" applyFont="1" applyFill="1" applyBorder="1" applyAlignment="1">
      <alignment horizontal="center"/>
      <protection/>
    </xf>
    <xf numFmtId="0" fontId="89" fillId="35" borderId="38" xfId="63" applyFont="1" applyFill="1" applyBorder="1" applyAlignment="1">
      <alignment horizontal="center" vertical="center"/>
      <protection/>
    </xf>
    <xf numFmtId="0" fontId="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 vertical="center"/>
    </xf>
    <xf numFmtId="0" fontId="89" fillId="35" borderId="12" xfId="63" applyFont="1" applyFill="1" applyBorder="1" applyAlignment="1">
      <alignment horizontal="center"/>
      <protection/>
    </xf>
    <xf numFmtId="0" fontId="89" fillId="35" borderId="12" xfId="63" applyFont="1" applyFill="1" applyBorder="1" applyAlignment="1">
      <alignment horizontal="center" vertical="center"/>
      <protection/>
    </xf>
    <xf numFmtId="0" fontId="6" fillId="35" borderId="12" xfId="0" applyFont="1" applyFill="1" applyBorder="1" applyAlignment="1">
      <alignment/>
    </xf>
    <xf numFmtId="0" fontId="6" fillId="35" borderId="30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/>
    </xf>
    <xf numFmtId="0" fontId="6" fillId="35" borderId="12" xfId="63" applyFont="1" applyFill="1" applyBorder="1" applyAlignment="1">
      <alignment horizontal="center"/>
      <protection/>
    </xf>
    <xf numFmtId="0" fontId="6" fillId="35" borderId="30" xfId="63" applyFont="1" applyFill="1" applyBorder="1" applyAlignment="1">
      <alignment horizontal="center"/>
      <protection/>
    </xf>
    <xf numFmtId="0" fontId="6" fillId="35" borderId="30" xfId="63" applyFont="1" applyFill="1" applyBorder="1" applyAlignment="1">
      <alignment horizontal="center"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0" fontId="16" fillId="35" borderId="5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right"/>
    </xf>
    <xf numFmtId="0" fontId="6" fillId="35" borderId="35" xfId="0" applyFont="1" applyFill="1" applyBorder="1" applyAlignment="1">
      <alignment horizontal="center"/>
    </xf>
    <xf numFmtId="0" fontId="17" fillId="35" borderId="35" xfId="0" applyFont="1" applyFill="1" applyBorder="1" applyAlignment="1">
      <alignment horizontal="center"/>
    </xf>
    <xf numFmtId="9" fontId="4" fillId="35" borderId="28" xfId="76" applyNumberFormat="1" applyFont="1" applyFill="1" applyBorder="1" applyAlignment="1">
      <alignment horizontal="center" vertical="center"/>
    </xf>
    <xf numFmtId="191" fontId="6" fillId="35" borderId="30" xfId="63" applyNumberFormat="1" applyFont="1" applyFill="1" applyBorder="1" applyAlignment="1">
      <alignment horizontal="center" vertical="center"/>
      <protection/>
    </xf>
    <xf numFmtId="2" fontId="17" fillId="35" borderId="43" xfId="0" applyNumberFormat="1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Linked Cell" xfId="60"/>
    <cellStyle name="Neutral" xfId="61"/>
    <cellStyle name="Normal 17" xfId="62"/>
    <cellStyle name="Normal 2" xfId="63"/>
    <cellStyle name="Normal 2 2" xfId="64"/>
    <cellStyle name="Normal 2 2 2" xfId="65"/>
    <cellStyle name="Normal 2 3" xfId="66"/>
    <cellStyle name="Normal 2 3 20" xfId="67"/>
    <cellStyle name="Normal 3" xfId="68"/>
    <cellStyle name="Normal 3 2" xfId="69"/>
    <cellStyle name="Normal 3 3" xfId="70"/>
    <cellStyle name="Normal 4" xfId="71"/>
    <cellStyle name="Normal 4 2" xfId="72"/>
    <cellStyle name="Normal_calculation -utt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157</xdr:row>
      <xdr:rowOff>0</xdr:rowOff>
    </xdr:from>
    <xdr:to>
      <xdr:col>6</xdr:col>
      <xdr:colOff>552450</xdr:colOff>
      <xdr:row>157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305675" y="46929675"/>
          <a:ext cx="152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333375</xdr:colOff>
      <xdr:row>159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524375" y="473392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285750</xdr:colOff>
      <xdr:row>159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239000" y="473392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62"/>
  <sheetViews>
    <sheetView tabSelected="1" view="pageBreakPreview" zoomScale="90" zoomScaleNormal="74" zoomScaleSheetLayoutView="90" workbookViewId="0" topLeftCell="A425">
      <selection activeCell="C438" sqref="C438"/>
    </sheetView>
  </sheetViews>
  <sheetFormatPr defaultColWidth="9.140625" defaultRowHeight="12.75"/>
  <cols>
    <col min="1" max="1" width="19.00390625" style="9" customWidth="1"/>
    <col min="2" max="2" width="28.28125" style="3" customWidth="1"/>
    <col min="3" max="3" width="20.57421875" style="3" customWidth="1"/>
    <col min="4" max="4" width="23.00390625" style="9" customWidth="1"/>
    <col min="5" max="5" width="17.7109375" style="13" customWidth="1"/>
    <col min="6" max="6" width="15.57421875" style="3" customWidth="1"/>
    <col min="7" max="7" width="19.140625" style="17" customWidth="1"/>
    <col min="8" max="8" width="18.57421875" style="17" customWidth="1"/>
    <col min="9" max="9" width="13.7109375" style="17" customWidth="1"/>
    <col min="10" max="11" width="13.28125" style="17" customWidth="1"/>
    <col min="12" max="12" width="17.00390625" style="17" customWidth="1"/>
    <col min="13" max="13" width="8.140625" style="17" customWidth="1"/>
    <col min="14" max="14" width="13.7109375" style="17" customWidth="1"/>
    <col min="15" max="15" width="14.7109375" style="17" customWidth="1"/>
    <col min="16" max="16" width="15.28125" style="17" customWidth="1"/>
    <col min="17" max="17" width="8.7109375" style="17" customWidth="1"/>
    <col min="18" max="18" width="13.57421875" style="17" customWidth="1"/>
    <col min="19" max="19" width="16.7109375" style="17" customWidth="1"/>
    <col min="20" max="20" width="15.140625" style="17" customWidth="1"/>
    <col min="21" max="21" width="16.00390625" style="17" customWidth="1"/>
    <col min="22" max="22" width="17.8515625" style="3" customWidth="1"/>
    <col min="23" max="24" width="15.00390625" style="3" customWidth="1"/>
    <col min="25" max="25" width="16.421875" style="3" customWidth="1"/>
    <col min="26" max="26" width="14.7109375" style="3" customWidth="1"/>
    <col min="27" max="27" width="16.28125" style="3" bestFit="1" customWidth="1"/>
    <col min="28" max="28" width="20.00390625" style="3" bestFit="1" customWidth="1"/>
    <col min="29" max="29" width="25.421875" style="3" bestFit="1" customWidth="1"/>
    <col min="30" max="30" width="22.8515625" style="3" bestFit="1" customWidth="1"/>
    <col min="31" max="32" width="18.28125" style="3" bestFit="1" customWidth="1"/>
    <col min="33" max="33" width="16.140625" style="3" customWidth="1"/>
    <col min="34" max="34" width="12.140625" style="3" customWidth="1"/>
    <col min="35" max="35" width="12.7109375" style="3" customWidth="1"/>
    <col min="36" max="36" width="14.57421875" style="3" customWidth="1"/>
    <col min="37" max="37" width="16.28125" style="3" customWidth="1"/>
    <col min="38" max="38" width="14.00390625" style="3" customWidth="1"/>
    <col min="39" max="41" width="12.8515625" style="3" bestFit="1" customWidth="1"/>
    <col min="42" max="16384" width="9.140625" style="3" customWidth="1"/>
  </cols>
  <sheetData>
    <row r="1" spans="1:6" ht="18.75" thickBot="1">
      <c r="A1" s="904" t="s">
        <v>0</v>
      </c>
      <c r="B1" s="904"/>
      <c r="C1" s="904"/>
      <c r="D1" s="904"/>
      <c r="E1" s="904"/>
      <c r="F1" s="904"/>
    </row>
    <row r="2" spans="1:25" ht="18.75" thickBot="1">
      <c r="A2" s="904" t="s">
        <v>1</v>
      </c>
      <c r="B2" s="904"/>
      <c r="C2" s="904"/>
      <c r="D2" s="904"/>
      <c r="E2" s="904"/>
      <c r="F2" s="904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210"/>
      <c r="U2" s="157"/>
      <c r="V2" s="158"/>
      <c r="W2" s="158"/>
      <c r="X2" s="158"/>
      <c r="Y2" s="158"/>
    </row>
    <row r="3" spans="1:25" ht="18">
      <c r="A3" s="904" t="s">
        <v>358</v>
      </c>
      <c r="B3" s="904"/>
      <c r="C3" s="904"/>
      <c r="D3" s="904"/>
      <c r="E3" s="904"/>
      <c r="F3" s="904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0"/>
      <c r="W3" s="160"/>
      <c r="X3" s="160"/>
      <c r="Y3" s="160"/>
    </row>
    <row r="4" spans="1:25" ht="18">
      <c r="A4" s="156"/>
      <c r="B4" s="156"/>
      <c r="C4" s="156"/>
      <c r="D4" s="156"/>
      <c r="E4" s="156"/>
      <c r="F4" s="156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  <c r="W4" s="160"/>
      <c r="X4" s="160"/>
      <c r="Y4" s="160"/>
    </row>
    <row r="5" spans="1:25" ht="26.25">
      <c r="A5" s="905" t="s">
        <v>415</v>
      </c>
      <c r="B5" s="905"/>
      <c r="C5" s="905"/>
      <c r="D5" s="905"/>
      <c r="E5" s="905"/>
      <c r="F5" s="905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160"/>
      <c r="X5" s="160"/>
      <c r="Y5" s="160"/>
    </row>
    <row r="6" spans="1:25" ht="23.25" customHeight="1">
      <c r="A6" s="904" t="s">
        <v>2</v>
      </c>
      <c r="B6" s="904"/>
      <c r="C6" s="904"/>
      <c r="D6" s="904"/>
      <c r="E6" s="904"/>
      <c r="F6" s="904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160"/>
      <c r="X6" s="160"/>
      <c r="Y6" s="160"/>
    </row>
    <row r="7" spans="1:25" ht="22.5" customHeight="1">
      <c r="A7" s="906" t="s">
        <v>359</v>
      </c>
      <c r="B7" s="906"/>
      <c r="C7" s="906"/>
      <c r="D7" s="906"/>
      <c r="E7" s="906"/>
      <c r="F7" s="906"/>
      <c r="G7" s="906"/>
      <c r="H7" s="641"/>
      <c r="I7" s="305"/>
      <c r="J7" s="305"/>
      <c r="K7" s="244"/>
      <c r="L7" s="244"/>
      <c r="M7" s="244"/>
      <c r="N7" s="291"/>
      <c r="O7" s="291"/>
      <c r="P7" s="161"/>
      <c r="Q7" s="161"/>
      <c r="R7" s="161"/>
      <c r="S7" s="161"/>
      <c r="T7" s="161"/>
      <c r="U7" s="161"/>
      <c r="V7" s="162"/>
      <c r="W7" s="162"/>
      <c r="X7" s="162"/>
      <c r="Y7" s="162"/>
    </row>
    <row r="8" spans="1:25" ht="14.25" customHeight="1">
      <c r="A8" s="8"/>
      <c r="B8" s="2"/>
      <c r="C8" s="2"/>
      <c r="D8" s="11"/>
      <c r="E8" s="12"/>
      <c r="F8" s="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"/>
      <c r="W8" s="2"/>
      <c r="X8" s="2"/>
      <c r="Y8" s="2"/>
    </row>
    <row r="9" spans="1:25" ht="14.25" customHeight="1">
      <c r="A9" s="143"/>
      <c r="B9" s="313"/>
      <c r="C9" s="313"/>
      <c r="D9" s="314"/>
      <c r="E9" s="315"/>
      <c r="F9" s="313"/>
      <c r="G9" s="316"/>
      <c r="H9" s="316"/>
      <c r="I9" s="316"/>
      <c r="J9" s="3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"/>
      <c r="W9" s="2"/>
      <c r="X9" s="2"/>
      <c r="Y9" s="2"/>
    </row>
    <row r="10" spans="1:25" ht="16.5" thickBot="1">
      <c r="A10" s="15" t="s">
        <v>260</v>
      </c>
      <c r="B10" s="54"/>
      <c r="C10" s="54"/>
      <c r="D10" s="56"/>
      <c r="E10" s="315"/>
      <c r="F10" s="313"/>
      <c r="G10" s="316"/>
      <c r="H10" s="316"/>
      <c r="I10" s="316"/>
      <c r="J10" s="3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/>
      <c r="W10" s="2"/>
      <c r="X10" s="2"/>
      <c r="Y10" s="2"/>
    </row>
    <row r="11" spans="1:25" ht="27.75" customHeight="1">
      <c r="A11" s="956" t="s">
        <v>73</v>
      </c>
      <c r="B11" s="957" t="s">
        <v>50</v>
      </c>
      <c r="C11" s="958"/>
      <c r="D11" s="958"/>
      <c r="E11" s="959"/>
      <c r="F11" s="313"/>
      <c r="G11" s="316"/>
      <c r="H11" s="316"/>
      <c r="I11" s="316"/>
      <c r="J11" s="316"/>
      <c r="K11" s="7"/>
      <c r="L11" s="7"/>
      <c r="M11" s="7"/>
      <c r="N11" s="7"/>
      <c r="O11" s="7"/>
      <c r="P11" s="7">
        <f>157+463</f>
        <v>620</v>
      </c>
      <c r="Q11" s="7"/>
      <c r="R11" s="7"/>
      <c r="S11" s="7"/>
      <c r="T11" s="7"/>
      <c r="U11" s="7"/>
      <c r="V11" s="2"/>
      <c r="W11" s="2"/>
      <c r="X11" s="2"/>
      <c r="Y11" s="2"/>
    </row>
    <row r="12" spans="1:25" s="21" customFormat="1" ht="117.75" customHeight="1">
      <c r="A12" s="960"/>
      <c r="B12" s="961" t="s">
        <v>383</v>
      </c>
      <c r="C12" s="961" t="s">
        <v>340</v>
      </c>
      <c r="D12" s="961" t="s">
        <v>6</v>
      </c>
      <c r="E12" s="962" t="s">
        <v>51</v>
      </c>
      <c r="F12" s="318"/>
      <c r="G12" s="319"/>
      <c r="H12" s="319"/>
      <c r="I12" s="319"/>
      <c r="J12" s="319"/>
      <c r="K12" s="20"/>
      <c r="L12" s="20"/>
      <c r="M12" s="20"/>
      <c r="N12" s="20"/>
      <c r="O12" s="20"/>
      <c r="P12" s="20"/>
      <c r="Q12" s="20">
        <v>370</v>
      </c>
      <c r="R12" s="20"/>
      <c r="S12" s="20"/>
      <c r="T12" s="20"/>
      <c r="U12" s="20"/>
      <c r="V12" s="19"/>
      <c r="W12" s="19"/>
      <c r="X12" s="19"/>
      <c r="Y12" s="19"/>
    </row>
    <row r="13" spans="1:25" ht="22.5" customHeight="1">
      <c r="A13" s="144" t="s">
        <v>27</v>
      </c>
      <c r="B13" s="324">
        <v>8769</v>
      </c>
      <c r="C13" s="800">
        <v>11693</v>
      </c>
      <c r="D13" s="324">
        <f>B13-C13</f>
        <v>-2924</v>
      </c>
      <c r="E13" s="801">
        <f>D13/B13</f>
        <v>-0.33344737142205494</v>
      </c>
      <c r="F13" s="313"/>
      <c r="G13" s="316"/>
      <c r="H13" s="316"/>
      <c r="I13" s="316"/>
      <c r="J13" s="3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/>
      <c r="W13" s="2"/>
      <c r="X13" s="2"/>
      <c r="Y13" s="2"/>
    </row>
    <row r="14" spans="1:25" ht="21" customHeight="1">
      <c r="A14" s="144" t="s">
        <v>74</v>
      </c>
      <c r="B14" s="324">
        <v>3779</v>
      </c>
      <c r="C14" s="800">
        <v>4856</v>
      </c>
      <c r="D14" s="324">
        <f>B14-C14</f>
        <v>-1077</v>
      </c>
      <c r="E14" s="801">
        <f>D14/B14</f>
        <v>-0.2849960306959513</v>
      </c>
      <c r="F14" s="313"/>
      <c r="G14" s="316"/>
      <c r="H14" s="316"/>
      <c r="I14" s="316"/>
      <c r="J14" s="316"/>
      <c r="K14" s="7"/>
      <c r="L14" s="7"/>
      <c r="M14" s="7"/>
      <c r="N14" s="7"/>
      <c r="O14" s="7"/>
      <c r="P14" s="7"/>
      <c r="Q14" s="7">
        <f>370/2</f>
        <v>185</v>
      </c>
      <c r="R14" s="7"/>
      <c r="S14" s="7"/>
      <c r="T14" s="7"/>
      <c r="U14" s="7"/>
      <c r="V14" s="2"/>
      <c r="W14" s="2"/>
      <c r="X14" s="2"/>
      <c r="Y14" s="2"/>
    </row>
    <row r="15" spans="1:25" ht="21" customHeight="1" thickBot="1">
      <c r="A15" s="321" t="s">
        <v>140</v>
      </c>
      <c r="B15" s="717">
        <v>0</v>
      </c>
      <c r="C15" s="717">
        <v>0</v>
      </c>
      <c r="D15" s="324">
        <f>B15-C15</f>
        <v>0</v>
      </c>
      <c r="E15" s="802">
        <v>0</v>
      </c>
      <c r="F15" s="313"/>
      <c r="G15" s="316"/>
      <c r="H15" s="316"/>
      <c r="I15" s="316"/>
      <c r="J15" s="3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/>
      <c r="W15" s="2"/>
      <c r="X15" s="2"/>
      <c r="Y15" s="2"/>
    </row>
    <row r="16" spans="1:10" ht="18.75" customHeight="1" thickBot="1">
      <c r="A16" s="496" t="s">
        <v>20</v>
      </c>
      <c r="B16" s="509">
        <f>SUM(B13:B15)</f>
        <v>12548</v>
      </c>
      <c r="C16" s="509">
        <f>SUM(C13:C15)</f>
        <v>16549</v>
      </c>
      <c r="D16" s="509">
        <f>C16-B16</f>
        <v>4001</v>
      </c>
      <c r="E16" s="602">
        <f>D16/B16</f>
        <v>0.31885559451705453</v>
      </c>
      <c r="F16" s="6"/>
      <c r="G16" s="61"/>
      <c r="H16" s="61"/>
      <c r="I16" s="61"/>
      <c r="J16" s="61"/>
    </row>
    <row r="17" spans="1:10" ht="15.75">
      <c r="A17" s="56"/>
      <c r="B17" s="6"/>
      <c r="C17" s="6"/>
      <c r="D17" s="56"/>
      <c r="E17" s="51"/>
      <c r="F17" s="6"/>
      <c r="G17" s="61"/>
      <c r="H17" s="61"/>
      <c r="I17" s="61"/>
      <c r="J17" s="61"/>
    </row>
    <row r="18" spans="1:21" ht="27" customHeight="1" thickBot="1">
      <c r="A18" s="82" t="s">
        <v>384</v>
      </c>
      <c r="B18" s="82"/>
      <c r="C18" s="82"/>
      <c r="D18" s="56"/>
      <c r="E18" s="51"/>
      <c r="F18" s="6"/>
      <c r="G18" s="6"/>
      <c r="H18" s="6"/>
      <c r="I18" s="6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54.75" customHeight="1">
      <c r="A19" s="963" t="s">
        <v>123</v>
      </c>
      <c r="B19" s="964" t="s">
        <v>73</v>
      </c>
      <c r="C19" s="965" t="s">
        <v>385</v>
      </c>
      <c r="D19" s="56"/>
      <c r="E19" s="51"/>
      <c r="F19" s="6"/>
      <c r="G19" s="6"/>
      <c r="H19" s="6"/>
      <c r="I19" s="6"/>
      <c r="J19" s="6"/>
      <c r="K19" s="3"/>
      <c r="L19" s="3"/>
      <c r="M19" s="3"/>
      <c r="N19" s="3"/>
      <c r="O19" s="3"/>
      <c r="P19" s="3"/>
      <c r="Q19" s="3">
        <f>370+50</f>
        <v>420</v>
      </c>
      <c r="R19" s="3"/>
      <c r="S19" s="3"/>
      <c r="T19" s="3"/>
      <c r="U19" s="3"/>
    </row>
    <row r="20" spans="1:21" ht="20.25" customHeight="1">
      <c r="A20" s="75">
        <v>1</v>
      </c>
      <c r="B20" s="322" t="s">
        <v>124</v>
      </c>
      <c r="C20" s="147">
        <v>220</v>
      </c>
      <c r="D20" s="56"/>
      <c r="E20" s="51"/>
      <c r="F20" s="6"/>
      <c r="G20" s="6"/>
      <c r="H20" s="6"/>
      <c r="I20" s="6"/>
      <c r="J20" s="6"/>
      <c r="K20" s="3"/>
      <c r="L20" s="3"/>
      <c r="M20" s="3"/>
      <c r="N20" s="3"/>
      <c r="O20" s="3"/>
      <c r="P20" s="3"/>
      <c r="Q20" s="3"/>
      <c r="R20" s="3">
        <f>420/2</f>
        <v>210</v>
      </c>
      <c r="S20" s="3"/>
      <c r="T20" s="3"/>
      <c r="U20" s="3"/>
    </row>
    <row r="21" spans="1:21" ht="20.25" customHeight="1">
      <c r="A21" s="75">
        <v>2</v>
      </c>
      <c r="B21" s="322" t="s">
        <v>125</v>
      </c>
      <c r="C21" s="147">
        <v>220</v>
      </c>
      <c r="D21" s="56"/>
      <c r="E21" s="51"/>
      <c r="F21" s="6"/>
      <c r="G21" s="6"/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 thickBot="1">
      <c r="A22" s="277">
        <v>3</v>
      </c>
      <c r="B22" s="278" t="s">
        <v>140</v>
      </c>
      <c r="C22" s="642">
        <v>0</v>
      </c>
      <c r="D22" s="56"/>
      <c r="E22" s="51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10" ht="15.75">
      <c r="A23" s="56"/>
      <c r="B23" s="6"/>
      <c r="C23" s="6"/>
      <c r="D23" s="56"/>
      <c r="E23" s="51"/>
      <c r="F23" s="6"/>
      <c r="G23" s="61"/>
      <c r="H23" s="61"/>
      <c r="I23" s="61"/>
      <c r="J23" s="61"/>
    </row>
    <row r="24" spans="1:10" ht="19.5" customHeight="1" thickBot="1">
      <c r="A24" s="897" t="s">
        <v>54</v>
      </c>
      <c r="B24" s="897"/>
      <c r="C24" s="897"/>
      <c r="D24" s="901"/>
      <c r="E24" s="901"/>
      <c r="F24" s="323"/>
      <c r="G24" s="61"/>
      <c r="H24" s="61"/>
      <c r="I24" s="61"/>
      <c r="J24" s="61"/>
    </row>
    <row r="25" spans="1:10" ht="69.75" customHeight="1">
      <c r="A25" s="966" t="s">
        <v>57</v>
      </c>
      <c r="B25" s="964" t="s">
        <v>386</v>
      </c>
      <c r="C25" s="964" t="s">
        <v>387</v>
      </c>
      <c r="D25" s="964" t="s">
        <v>6</v>
      </c>
      <c r="E25" s="967" t="s">
        <v>51</v>
      </c>
      <c r="F25" s="323"/>
      <c r="G25" s="61"/>
      <c r="H25" s="61"/>
      <c r="I25" s="61"/>
      <c r="J25" s="61"/>
    </row>
    <row r="26" spans="1:10" ht="26.25" customHeight="1">
      <c r="A26" s="144" t="s">
        <v>27</v>
      </c>
      <c r="B26" s="320">
        <v>220</v>
      </c>
      <c r="C26" s="23">
        <v>187</v>
      </c>
      <c r="D26" s="320">
        <f>C26-B26</f>
        <v>-33</v>
      </c>
      <c r="E26" s="801">
        <f>D26/B26</f>
        <v>-0.15</v>
      </c>
      <c r="F26" s="6"/>
      <c r="G26" s="61"/>
      <c r="H26" s="61"/>
      <c r="I26" s="61"/>
      <c r="J26" s="61"/>
    </row>
    <row r="27" spans="1:10" ht="33.75" customHeight="1">
      <c r="A27" s="144" t="s">
        <v>74</v>
      </c>
      <c r="B27" s="320">
        <v>220</v>
      </c>
      <c r="C27" s="320">
        <v>187</v>
      </c>
      <c r="D27" s="320">
        <f>C27-B27</f>
        <v>-33</v>
      </c>
      <c r="E27" s="801">
        <f>D27/B27</f>
        <v>-0.15</v>
      </c>
      <c r="F27" s="6"/>
      <c r="G27" s="61"/>
      <c r="H27" s="61"/>
      <c r="I27" s="61"/>
      <c r="J27" s="61"/>
    </row>
    <row r="28" spans="1:10" ht="25.5" customHeight="1">
      <c r="A28" s="144" t="s">
        <v>71</v>
      </c>
      <c r="B28" s="324">
        <f>AVERAGE(B26:B27)</f>
        <v>220</v>
      </c>
      <c r="C28" s="324">
        <f>AVERAGE(C26:C27)</f>
        <v>187</v>
      </c>
      <c r="D28" s="324">
        <f>(D26+D27)/2</f>
        <v>-33</v>
      </c>
      <c r="E28" s="801">
        <f>D28/B28</f>
        <v>-0.15</v>
      </c>
      <c r="F28" s="6"/>
      <c r="G28" s="61"/>
      <c r="H28" s="61"/>
      <c r="I28" s="61"/>
      <c r="J28" s="61"/>
    </row>
    <row r="29" spans="1:10" ht="27.75" customHeight="1" thickBot="1">
      <c r="A29" s="276" t="s">
        <v>140</v>
      </c>
      <c r="B29" s="14">
        <v>0</v>
      </c>
      <c r="C29" s="14">
        <v>0</v>
      </c>
      <c r="D29" s="14">
        <f>C29-B29</f>
        <v>0</v>
      </c>
      <c r="E29" s="656">
        <v>0</v>
      </c>
      <c r="F29" s="6"/>
      <c r="G29" s="61"/>
      <c r="H29" s="61"/>
      <c r="I29" s="61"/>
      <c r="J29" s="61"/>
    </row>
    <row r="30" spans="1:10" ht="15.75">
      <c r="A30" s="46"/>
      <c r="B30" s="65"/>
      <c r="C30" s="65"/>
      <c r="D30" s="48"/>
      <c r="E30" s="325"/>
      <c r="F30" s="6"/>
      <c r="G30" s="61"/>
      <c r="H30" s="61"/>
      <c r="I30" s="61"/>
      <c r="J30" s="61"/>
    </row>
    <row r="31" spans="1:11" ht="15.75">
      <c r="A31" s="897" t="s">
        <v>199</v>
      </c>
      <c r="B31" s="897"/>
      <c r="C31" s="897"/>
      <c r="D31" s="897"/>
      <c r="E31" s="325"/>
      <c r="F31" s="6"/>
      <c r="G31" s="61"/>
      <c r="H31" s="61"/>
      <c r="I31" s="61"/>
      <c r="J31" s="61"/>
      <c r="K31" s="61"/>
    </row>
    <row r="32" spans="1:11" ht="16.5" thickBot="1">
      <c r="A32" s="897" t="s">
        <v>341</v>
      </c>
      <c r="B32" s="897"/>
      <c r="C32" s="897"/>
      <c r="D32" s="897"/>
      <c r="E32" s="325"/>
      <c r="F32" s="6"/>
      <c r="G32" s="61"/>
      <c r="H32" s="61"/>
      <c r="I32" s="61"/>
      <c r="J32" s="61"/>
      <c r="K32" s="61"/>
    </row>
    <row r="33" spans="1:25" s="21" customFormat="1" ht="63.75" thickBot="1">
      <c r="A33" s="968" t="s">
        <v>57</v>
      </c>
      <c r="B33" s="969" t="s">
        <v>52</v>
      </c>
      <c r="C33" s="969" t="s">
        <v>72</v>
      </c>
      <c r="D33" s="969" t="s">
        <v>53</v>
      </c>
      <c r="E33" s="970" t="s">
        <v>51</v>
      </c>
      <c r="F33" s="318"/>
      <c r="G33" s="319"/>
      <c r="H33" s="319"/>
      <c r="I33" s="319"/>
      <c r="J33" s="319"/>
      <c r="K33" s="319"/>
      <c r="L33" s="20"/>
      <c r="M33" s="20"/>
      <c r="N33" s="319"/>
      <c r="O33" s="20"/>
      <c r="P33" s="26"/>
      <c r="Q33" s="26"/>
      <c r="R33" s="26"/>
      <c r="S33" s="26"/>
      <c r="T33" s="26"/>
      <c r="U33" s="20"/>
      <c r="V33" s="19"/>
      <c r="W33" s="19"/>
      <c r="X33" s="19"/>
      <c r="Y33" s="19"/>
    </row>
    <row r="34" spans="1:25" s="21" customFormat="1" ht="32.25" customHeight="1">
      <c r="A34" s="627" t="s">
        <v>27</v>
      </c>
      <c r="B34" s="713">
        <f>B13*B26</f>
        <v>1929180</v>
      </c>
      <c r="C34" s="714">
        <v>2186591</v>
      </c>
      <c r="D34" s="713">
        <f>C34-B34</f>
        <v>257411</v>
      </c>
      <c r="E34" s="715">
        <f>D34/B34</f>
        <v>0.13343026570874672</v>
      </c>
      <c r="F34" s="318"/>
      <c r="I34" s="319"/>
      <c r="J34" s="319"/>
      <c r="K34" s="479"/>
      <c r="L34" s="479"/>
      <c r="M34" s="479"/>
      <c r="N34" s="479"/>
      <c r="O34" s="20"/>
      <c r="P34" s="26"/>
      <c r="Q34" s="26"/>
      <c r="R34" s="26"/>
      <c r="S34" s="26"/>
      <c r="T34" s="26"/>
      <c r="U34" s="26"/>
      <c r="V34" s="19"/>
      <c r="W34" s="19"/>
      <c r="X34" s="20"/>
      <c r="Y34" s="19"/>
    </row>
    <row r="35" spans="1:25" s="21" customFormat="1" ht="35.25" customHeight="1">
      <c r="A35" s="302" t="s">
        <v>203</v>
      </c>
      <c r="B35" s="643">
        <f>B14*B27</f>
        <v>831380</v>
      </c>
      <c r="C35" s="326">
        <v>908072</v>
      </c>
      <c r="D35" s="643">
        <f>C35-B35</f>
        <v>76692</v>
      </c>
      <c r="E35" s="79">
        <f>D35/B35</f>
        <v>0.09224662609155862</v>
      </c>
      <c r="F35" s="318"/>
      <c r="I35" s="319"/>
      <c r="J35" s="319"/>
      <c r="K35" s="479"/>
      <c r="L35" s="479"/>
      <c r="M35" s="479"/>
      <c r="N35" s="479"/>
      <c r="O35" s="20"/>
      <c r="P35" s="20"/>
      <c r="Q35" s="20"/>
      <c r="R35" s="20"/>
      <c r="S35" s="20"/>
      <c r="T35" s="20"/>
      <c r="U35" s="27"/>
      <c r="V35" s="19"/>
      <c r="W35" s="19"/>
      <c r="X35" s="20"/>
      <c r="Y35" s="19"/>
    </row>
    <row r="36" spans="1:25" s="21" customFormat="1" ht="35.25" customHeight="1">
      <c r="A36" s="303" t="s">
        <v>140</v>
      </c>
      <c r="B36" s="643">
        <f>B15*B29</f>
        <v>0</v>
      </c>
      <c r="C36" s="327">
        <v>0</v>
      </c>
      <c r="D36" s="643">
        <f>C36-B36</f>
        <v>0</v>
      </c>
      <c r="E36" s="79">
        <v>0</v>
      </c>
      <c r="F36" s="318"/>
      <c r="I36" s="319"/>
      <c r="O36" s="20"/>
      <c r="P36" s="20"/>
      <c r="Q36" s="20"/>
      <c r="R36" s="20"/>
      <c r="S36" s="20"/>
      <c r="T36" s="20"/>
      <c r="U36" s="27"/>
      <c r="V36" s="19"/>
      <c r="W36" s="19"/>
      <c r="X36" s="20"/>
      <c r="Y36" s="19"/>
    </row>
    <row r="37" spans="1:14" ht="30.75" customHeight="1" thickBot="1">
      <c r="A37" s="138" t="s">
        <v>20</v>
      </c>
      <c r="B37" s="803">
        <f>SUM(B34:B36)</f>
        <v>2760560</v>
      </c>
      <c r="C37" s="803">
        <f>SUM(C34:C36)</f>
        <v>3094663</v>
      </c>
      <c r="D37" s="803">
        <f>C37-B37</f>
        <v>334103</v>
      </c>
      <c r="E37" s="804">
        <f>D37/B37</f>
        <v>0.12102725533949633</v>
      </c>
      <c r="F37" s="6"/>
      <c r="G37" s="61"/>
      <c r="H37" s="61"/>
      <c r="I37" s="61"/>
      <c r="J37" s="319"/>
      <c r="K37" s="479"/>
      <c r="L37" s="479"/>
      <c r="M37" s="479"/>
      <c r="N37" s="479"/>
    </row>
    <row r="38" spans="1:11" ht="15.75">
      <c r="A38" s="46"/>
      <c r="B38" s="65"/>
      <c r="C38" s="65"/>
      <c r="D38" s="48"/>
      <c r="E38" s="30"/>
      <c r="F38" s="6"/>
      <c r="G38" s="61"/>
      <c r="H38" s="61"/>
      <c r="I38" s="61"/>
      <c r="J38" s="61"/>
      <c r="K38" s="61"/>
    </row>
    <row r="39" spans="1:11" ht="16.5" customHeight="1">
      <c r="A39" s="139"/>
      <c r="B39" s="48"/>
      <c r="C39" s="48"/>
      <c r="D39" s="48"/>
      <c r="E39" s="30"/>
      <c r="F39" s="6"/>
      <c r="G39" s="61"/>
      <c r="H39" s="61"/>
      <c r="I39" s="61"/>
      <c r="J39" s="61"/>
      <c r="K39" s="61"/>
    </row>
    <row r="40" spans="1:21" ht="26.25" customHeight="1" thickBot="1">
      <c r="A40" s="897" t="s">
        <v>342</v>
      </c>
      <c r="B40" s="897"/>
      <c r="C40" s="897"/>
      <c r="D40" s="897"/>
      <c r="E40" s="897"/>
      <c r="F40" s="897"/>
      <c r="G40" s="897"/>
      <c r="H40" s="304"/>
      <c r="I40" s="304"/>
      <c r="J40" s="304"/>
      <c r="K40" s="304"/>
      <c r="L40" s="5"/>
      <c r="M40" s="5"/>
      <c r="N40" s="5"/>
      <c r="O40" s="5"/>
      <c r="P40" s="5"/>
      <c r="Q40" s="5"/>
      <c r="R40" s="5"/>
      <c r="S40" s="5"/>
      <c r="T40" s="5"/>
      <c r="U40" s="3"/>
    </row>
    <row r="41" spans="1:21" ht="64.5" customHeight="1">
      <c r="A41" s="963" t="s">
        <v>57</v>
      </c>
      <c r="B41" s="971" t="s">
        <v>343</v>
      </c>
      <c r="C41" s="972" t="s">
        <v>344</v>
      </c>
      <c r="D41" s="972"/>
      <c r="E41" s="973" t="s">
        <v>81</v>
      </c>
      <c r="F41" s="6"/>
      <c r="G41" s="6"/>
      <c r="H41" s="6"/>
      <c r="I41" s="6"/>
      <c r="J41" s="6"/>
      <c r="K41" s="6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1" customHeight="1">
      <c r="A42" s="302" t="s">
        <v>226</v>
      </c>
      <c r="B42" s="805">
        <f>B13*C20</f>
        <v>1929180</v>
      </c>
      <c r="C42" s="898">
        <f>C34</f>
        <v>2186591</v>
      </c>
      <c r="D42" s="899"/>
      <c r="E42" s="801">
        <f>C42/B42</f>
        <v>1.1334302657087467</v>
      </c>
      <c r="F42" s="6"/>
      <c r="G42" s="6"/>
      <c r="H42" s="6"/>
      <c r="I42" s="6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1" customHeight="1">
      <c r="A43" s="302" t="s">
        <v>227</v>
      </c>
      <c r="B43" s="805">
        <f>B14*C21</f>
        <v>831380</v>
      </c>
      <c r="C43" s="898">
        <f>C35</f>
        <v>908072</v>
      </c>
      <c r="D43" s="899"/>
      <c r="E43" s="801">
        <f>C43/B43</f>
        <v>1.0922466260915586</v>
      </c>
      <c r="F43" s="6"/>
      <c r="G43" s="6"/>
      <c r="H43" s="6"/>
      <c r="I43" s="6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1" customHeight="1">
      <c r="A44" s="303" t="s">
        <v>140</v>
      </c>
      <c r="B44" s="806">
        <f>B15*C22</f>
        <v>0</v>
      </c>
      <c r="C44" s="898">
        <f>C36</f>
        <v>0</v>
      </c>
      <c r="D44" s="899"/>
      <c r="E44" s="801">
        <v>0</v>
      </c>
      <c r="F44" s="6"/>
      <c r="G44" s="6"/>
      <c r="H44" s="6"/>
      <c r="I44" s="6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1.75" customHeight="1" thickBot="1">
      <c r="A45" s="276" t="s">
        <v>20</v>
      </c>
      <c r="B45" s="14">
        <f>SUM(B42:B44)</f>
        <v>2760560</v>
      </c>
      <c r="C45" s="902">
        <f>SUM(C42:D44)</f>
        <v>3094663</v>
      </c>
      <c r="D45" s="903"/>
      <c r="E45" s="656">
        <f>C45/B45</f>
        <v>1.1210272553394964</v>
      </c>
      <c r="F45" s="6"/>
      <c r="G45" s="51"/>
      <c r="H45" s="51"/>
      <c r="I45" s="51"/>
      <c r="J45" s="51"/>
      <c r="K45" s="51"/>
      <c r="L45" s="13"/>
      <c r="M45" s="13"/>
      <c r="N45" s="13"/>
      <c r="O45" s="13"/>
      <c r="P45" s="3"/>
      <c r="Q45" s="3"/>
      <c r="R45" s="3"/>
      <c r="S45" s="3"/>
      <c r="T45" s="3"/>
      <c r="U45" s="3"/>
    </row>
    <row r="46" spans="1:25" s="21" customFormat="1" ht="15" customHeight="1">
      <c r="A46" s="139"/>
      <c r="B46" s="304"/>
      <c r="C46" s="304"/>
      <c r="D46" s="46"/>
      <c r="E46" s="325"/>
      <c r="F46" s="6"/>
      <c r="G46" s="319"/>
      <c r="H46" s="319"/>
      <c r="I46" s="319"/>
      <c r="J46" s="319"/>
      <c r="K46" s="3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/>
      <c r="W46" s="19"/>
      <c r="X46" s="19"/>
      <c r="Y46" s="19"/>
    </row>
    <row r="47" spans="1:25" ht="18" customHeight="1">
      <c r="A47" s="897" t="s">
        <v>129</v>
      </c>
      <c r="B47" s="897"/>
      <c r="C47" s="897"/>
      <c r="D47" s="48"/>
      <c r="E47" s="30"/>
      <c r="F47" s="6"/>
      <c r="G47" s="50"/>
      <c r="H47" s="50"/>
      <c r="I47" s="50"/>
      <c r="J47" s="5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13"/>
      <c r="W47" s="13"/>
      <c r="X47" s="13"/>
      <c r="Y47" s="13"/>
    </row>
    <row r="48" spans="1:25" ht="18" customHeight="1" thickBot="1">
      <c r="A48" s="897" t="s">
        <v>360</v>
      </c>
      <c r="B48" s="897"/>
      <c r="C48" s="897"/>
      <c r="D48" s="897"/>
      <c r="E48" s="897"/>
      <c r="F48" s="897"/>
      <c r="G48" s="897"/>
      <c r="H48" s="304"/>
      <c r="I48" s="304"/>
      <c r="J48" s="304"/>
      <c r="K48" s="5"/>
      <c r="L48" s="5"/>
      <c r="M48" s="5"/>
      <c r="N48" s="5"/>
      <c r="O48" s="5"/>
      <c r="P48" s="5"/>
      <c r="Q48" s="5"/>
      <c r="R48" s="5"/>
      <c r="S48" s="5"/>
      <c r="T48" s="5"/>
      <c r="U48" s="32"/>
      <c r="V48" s="5"/>
      <c r="W48" s="5"/>
      <c r="X48" s="5"/>
      <c r="Y48" s="5"/>
    </row>
    <row r="49" spans="1:25" ht="43.5" customHeight="1" thickBot="1">
      <c r="A49" s="974" t="s">
        <v>3</v>
      </c>
      <c r="B49" s="975" t="s">
        <v>58</v>
      </c>
      <c r="C49" s="969" t="s">
        <v>145</v>
      </c>
      <c r="D49" s="975" t="s">
        <v>83</v>
      </c>
      <c r="E49" s="976" t="s">
        <v>59</v>
      </c>
      <c r="F49" s="977" t="s">
        <v>60</v>
      </c>
      <c r="G49" s="50"/>
      <c r="H49" s="50"/>
      <c r="I49" s="50"/>
      <c r="J49" s="5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3"/>
      <c r="W49" s="13"/>
      <c r="X49" s="13"/>
      <c r="Y49" s="13"/>
    </row>
    <row r="50" spans="1:25" ht="16.5" customHeight="1">
      <c r="A50" s="593">
        <v>1</v>
      </c>
      <c r="B50" s="167" t="s">
        <v>416</v>
      </c>
      <c r="C50" s="594">
        <v>239</v>
      </c>
      <c r="D50" s="594">
        <v>215</v>
      </c>
      <c r="E50" s="595">
        <f>C50-D50</f>
        <v>24</v>
      </c>
      <c r="F50" s="596">
        <f>E50/C50</f>
        <v>0.100418410041841</v>
      </c>
      <c r="G50" s="50"/>
      <c r="H50" s="50"/>
      <c r="I50" s="50"/>
      <c r="J50" s="5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3"/>
      <c r="W50" s="13"/>
      <c r="X50" s="13"/>
      <c r="Y50" s="13"/>
    </row>
    <row r="51" spans="1:25" ht="18.75" customHeight="1" thickBot="1">
      <c r="A51" s="174">
        <v>2</v>
      </c>
      <c r="B51" s="167" t="s">
        <v>417</v>
      </c>
      <c r="C51" s="329">
        <v>198</v>
      </c>
      <c r="D51" s="329">
        <v>138</v>
      </c>
      <c r="E51" s="23">
        <f>C51-D51</f>
        <v>60</v>
      </c>
      <c r="F51" s="333">
        <f>E51/C51</f>
        <v>0.30303030303030304</v>
      </c>
      <c r="G51" s="50"/>
      <c r="H51" s="50"/>
      <c r="I51" s="50"/>
      <c r="J51" s="5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13"/>
      <c r="W51" s="13"/>
      <c r="X51" s="13"/>
      <c r="Y51" s="13"/>
    </row>
    <row r="52" spans="1:25" ht="22.5" customHeight="1" thickBot="1">
      <c r="A52" s="507"/>
      <c r="B52" s="508" t="s">
        <v>20</v>
      </c>
      <c r="C52" s="600">
        <f>SUM(C50:C51)</f>
        <v>437</v>
      </c>
      <c r="D52" s="600">
        <f>SUM(D50:D51)</f>
        <v>353</v>
      </c>
      <c r="E52" s="600">
        <f>C52-D52</f>
        <v>84</v>
      </c>
      <c r="F52" s="602">
        <f>E52/C52</f>
        <v>0.19221967963386727</v>
      </c>
      <c r="G52" s="50"/>
      <c r="H52" s="50"/>
      <c r="I52" s="50"/>
      <c r="J52" s="5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3"/>
      <c r="W52" s="13"/>
      <c r="X52" s="13"/>
      <c r="Y52" s="13"/>
    </row>
    <row r="53" spans="1:25" ht="22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3"/>
      <c r="W53" s="13"/>
      <c r="X53" s="13"/>
      <c r="Y53" s="13"/>
    </row>
    <row r="54" spans="1:25" ht="35.25" customHeight="1" thickBot="1">
      <c r="A54" s="897" t="s">
        <v>361</v>
      </c>
      <c r="B54" s="897"/>
      <c r="C54" s="897"/>
      <c r="D54" s="897"/>
      <c r="E54" s="897"/>
      <c r="F54" s="897"/>
      <c r="G54" s="897"/>
      <c r="H54" s="304"/>
      <c r="I54" s="304"/>
      <c r="J54" s="861" t="s">
        <v>307</v>
      </c>
      <c r="K54" s="861"/>
      <c r="L54" s="861"/>
      <c r="M54" s="5"/>
      <c r="N54" s="862" t="s">
        <v>308</v>
      </c>
      <c r="O54" s="862"/>
      <c r="P54" s="862"/>
      <c r="Q54" s="31"/>
      <c r="R54" s="31"/>
      <c r="S54" s="31"/>
      <c r="T54" s="31"/>
      <c r="U54" s="31"/>
      <c r="V54" s="13"/>
      <c r="W54" s="13"/>
      <c r="X54" s="13"/>
      <c r="Y54" s="13"/>
    </row>
    <row r="55" spans="1:28" ht="45.75" customHeight="1" thickBot="1">
      <c r="A55" s="974" t="s">
        <v>3</v>
      </c>
      <c r="B55" s="975" t="s">
        <v>58</v>
      </c>
      <c r="C55" s="969" t="s">
        <v>145</v>
      </c>
      <c r="D55" s="975" t="s">
        <v>83</v>
      </c>
      <c r="E55" s="976" t="s">
        <v>59</v>
      </c>
      <c r="F55" s="977" t="s">
        <v>60</v>
      </c>
      <c r="G55" s="50"/>
      <c r="H55" s="50"/>
      <c r="I55" s="50"/>
      <c r="J55" s="22" t="s">
        <v>147</v>
      </c>
      <c r="K55" s="35" t="s">
        <v>148</v>
      </c>
      <c r="L55" s="36" t="s">
        <v>20</v>
      </c>
      <c r="M55" s="31"/>
      <c r="N55" s="22" t="s">
        <v>147</v>
      </c>
      <c r="O55" s="35" t="s">
        <v>148</v>
      </c>
      <c r="P55" s="36" t="s">
        <v>20</v>
      </c>
      <c r="Q55" s="31"/>
      <c r="R55" s="37"/>
      <c r="S55" s="37"/>
      <c r="T55" s="38"/>
      <c r="U55" s="38"/>
      <c r="V55" s="38"/>
      <c r="W55" s="38"/>
      <c r="X55" s="4"/>
      <c r="Y55" s="4"/>
      <c r="Z55" s="4"/>
      <c r="AA55" s="10"/>
      <c r="AB55" s="4"/>
    </row>
    <row r="56" spans="1:28" ht="18" customHeight="1">
      <c r="A56" s="603">
        <v>1</v>
      </c>
      <c r="B56" s="167" t="s">
        <v>416</v>
      </c>
      <c r="C56" s="605">
        <f>L56</f>
        <v>310</v>
      </c>
      <c r="D56" s="605">
        <f>P56</f>
        <v>308</v>
      </c>
      <c r="E56" s="595">
        <f>C56-D56</f>
        <v>2</v>
      </c>
      <c r="F56" s="807">
        <f>E56/C56</f>
        <v>0.0064516129032258064</v>
      </c>
      <c r="G56" s="50"/>
      <c r="H56" s="50"/>
      <c r="I56" s="50"/>
      <c r="J56" s="289">
        <v>280</v>
      </c>
      <c r="K56" s="718">
        <v>30</v>
      </c>
      <c r="L56" s="497">
        <f>SUM(J56:K56)</f>
        <v>310</v>
      </c>
      <c r="M56" s="31"/>
      <c r="N56" s="289">
        <v>278</v>
      </c>
      <c r="O56" s="718">
        <v>30</v>
      </c>
      <c r="P56" s="497">
        <f>SUM(N56:O56)</f>
        <v>308</v>
      </c>
      <c r="Q56" s="31"/>
      <c r="R56" s="37"/>
      <c r="S56" s="163"/>
      <c r="T56" s="4"/>
      <c r="U56" s="4"/>
      <c r="V56" s="169"/>
      <c r="W56" s="4"/>
      <c r="X56" s="170"/>
      <c r="Y56" s="170"/>
      <c r="Z56" s="170"/>
      <c r="AA56" s="4"/>
      <c r="AB56" s="171"/>
    </row>
    <row r="57" spans="1:28" ht="18" customHeight="1" thickBot="1">
      <c r="A57" s="279">
        <v>2</v>
      </c>
      <c r="B57" s="167" t="s">
        <v>417</v>
      </c>
      <c r="C57" s="605">
        <f>L57</f>
        <v>160</v>
      </c>
      <c r="D57" s="605">
        <f>P57</f>
        <v>156</v>
      </c>
      <c r="E57" s="23">
        <f>C57-D57</f>
        <v>4</v>
      </c>
      <c r="F57" s="328">
        <f>E57/C57</f>
        <v>0.025</v>
      </c>
      <c r="G57" s="50"/>
      <c r="H57" s="50"/>
      <c r="I57" s="50"/>
      <c r="J57" s="289">
        <v>155</v>
      </c>
      <c r="K57" s="718">
        <v>5</v>
      </c>
      <c r="L57" s="497">
        <f>SUM(J57:K57)</f>
        <v>160</v>
      </c>
      <c r="M57" s="31"/>
      <c r="N57" s="289">
        <v>151</v>
      </c>
      <c r="O57" s="718">
        <v>5</v>
      </c>
      <c r="P57" s="497">
        <f>SUM(N57:O57)</f>
        <v>156</v>
      </c>
      <c r="Q57" s="31"/>
      <c r="R57" s="37"/>
      <c r="S57" s="163"/>
      <c r="T57" s="4"/>
      <c r="U57" s="4"/>
      <c r="V57" s="169"/>
      <c r="W57" s="4"/>
      <c r="X57" s="170"/>
      <c r="Y57" s="170"/>
      <c r="Z57" s="170"/>
      <c r="AA57" s="4"/>
      <c r="AB57" s="171"/>
    </row>
    <row r="58" spans="1:28" ht="18" customHeight="1" thickBot="1">
      <c r="A58" s="507"/>
      <c r="B58" s="600" t="s">
        <v>20</v>
      </c>
      <c r="C58" s="601">
        <f>SUM(C56:C57)</f>
        <v>470</v>
      </c>
      <c r="D58" s="601">
        <f>SUM(D56:D57)</f>
        <v>464</v>
      </c>
      <c r="E58" s="600">
        <f>C58-D58</f>
        <v>6</v>
      </c>
      <c r="F58" s="602">
        <f>E58/C58</f>
        <v>0.01276595744680851</v>
      </c>
      <c r="G58" s="50"/>
      <c r="H58" s="50"/>
      <c r="I58" s="50"/>
      <c r="J58" s="498">
        <f>SUM(J56:J57)</f>
        <v>435</v>
      </c>
      <c r="K58" s="499">
        <v>35</v>
      </c>
      <c r="L58" s="497">
        <f>SUM(J58:K58)</f>
        <v>470</v>
      </c>
      <c r="M58" s="31"/>
      <c r="N58" s="498">
        <f>SUM(N56:N57)</f>
        <v>429</v>
      </c>
      <c r="O58" s="499">
        <f>SUM(O56:O57)</f>
        <v>35</v>
      </c>
      <c r="P58" s="497">
        <f>SUM(N58:O58)</f>
        <v>464</v>
      </c>
      <c r="Q58" s="31"/>
      <c r="R58" s="37"/>
      <c r="S58" s="37"/>
      <c r="T58" s="38"/>
      <c r="U58" s="38"/>
      <c r="V58" s="38"/>
      <c r="W58" s="38"/>
      <c r="X58" s="4"/>
      <c r="Y58" s="4"/>
      <c r="Z58" s="4"/>
      <c r="AA58" s="4"/>
      <c r="AB58" s="172"/>
    </row>
    <row r="59" spans="1:30" ht="15.75">
      <c r="A59" s="46"/>
      <c r="B59" s="239"/>
      <c r="C59" s="116"/>
      <c r="D59" s="48"/>
      <c r="E59" s="44"/>
      <c r="F59" s="44"/>
      <c r="G59" s="50"/>
      <c r="H59" s="50"/>
      <c r="I59" s="50"/>
      <c r="J59" s="50"/>
      <c r="K59" s="31"/>
      <c r="L59" s="31"/>
      <c r="M59" s="31"/>
      <c r="N59" s="31"/>
      <c r="O59" s="31"/>
      <c r="P59" s="31"/>
      <c r="Q59" s="31"/>
      <c r="R59" s="31"/>
      <c r="S59" s="31"/>
      <c r="T59" s="37"/>
      <c r="U59" s="37"/>
      <c r="V59" s="38"/>
      <c r="W59" s="38"/>
      <c r="X59" s="38"/>
      <c r="Y59" s="38"/>
      <c r="Z59" s="4"/>
      <c r="AA59" s="4"/>
      <c r="AB59" s="4"/>
      <c r="AC59" s="4"/>
      <c r="AD59" s="172"/>
    </row>
    <row r="60" spans="1:30" ht="15.75" hidden="1">
      <c r="A60" s="46"/>
      <c r="B60" s="239"/>
      <c r="C60" s="116"/>
      <c r="D60" s="48"/>
      <c r="E60" s="44"/>
      <c r="F60" s="44"/>
      <c r="G60" s="50"/>
      <c r="H60" s="50"/>
      <c r="I60" s="50"/>
      <c r="J60" s="50"/>
      <c r="K60" s="31"/>
      <c r="L60" s="31"/>
      <c r="M60" s="31"/>
      <c r="N60" s="31"/>
      <c r="O60" s="31"/>
      <c r="P60" s="31"/>
      <c r="Q60" s="31"/>
      <c r="R60" s="31"/>
      <c r="S60" s="31"/>
      <c r="T60" s="37"/>
      <c r="U60" s="37"/>
      <c r="V60" s="38"/>
      <c r="W60" s="38"/>
      <c r="X60" s="38"/>
      <c r="Y60" s="38"/>
      <c r="Z60" s="4"/>
      <c r="AA60" s="4"/>
      <c r="AB60" s="4"/>
      <c r="AC60" s="4"/>
      <c r="AD60" s="172"/>
    </row>
    <row r="61" spans="1:30" ht="15.75">
      <c r="A61" s="897" t="s">
        <v>134</v>
      </c>
      <c r="B61" s="897"/>
      <c r="C61" s="897"/>
      <c r="D61" s="897"/>
      <c r="E61" s="897"/>
      <c r="F61" s="897"/>
      <c r="G61" s="50"/>
      <c r="H61" s="50"/>
      <c r="I61" s="50"/>
      <c r="J61" s="50"/>
      <c r="K61" s="31"/>
      <c r="L61" s="31"/>
      <c r="M61" s="31"/>
      <c r="N61" s="31"/>
      <c r="O61" s="31"/>
      <c r="P61" s="31"/>
      <c r="Q61" s="31"/>
      <c r="R61" s="31"/>
      <c r="S61" s="31"/>
      <c r="T61" s="37"/>
      <c r="U61" s="37"/>
      <c r="V61" s="38"/>
      <c r="W61" s="38"/>
      <c r="X61" s="38"/>
      <c r="Y61" s="38"/>
      <c r="Z61" s="4"/>
      <c r="AA61" s="4"/>
      <c r="AB61" s="4"/>
      <c r="AC61" s="4"/>
      <c r="AD61" s="172"/>
    </row>
    <row r="62" spans="1:30" ht="20.25" customHeight="1" thickBot="1">
      <c r="A62" s="897" t="s">
        <v>362</v>
      </c>
      <c r="B62" s="897"/>
      <c r="C62" s="897"/>
      <c r="D62" s="897"/>
      <c r="E62" s="897"/>
      <c r="F62" s="897"/>
      <c r="G62" s="897"/>
      <c r="H62" s="304"/>
      <c r="I62" s="304"/>
      <c r="J62" s="304"/>
      <c r="K62" s="5"/>
      <c r="L62" s="5"/>
      <c r="M62" s="5"/>
      <c r="N62" s="5"/>
      <c r="O62" s="5"/>
      <c r="P62" s="37"/>
      <c r="Q62" s="37"/>
      <c r="R62" s="37"/>
      <c r="S62" s="37"/>
      <c r="T62" s="37"/>
      <c r="U62" s="37"/>
      <c r="V62" s="38"/>
      <c r="W62" s="38"/>
      <c r="X62" s="38"/>
      <c r="Y62" s="38"/>
      <c r="Z62" s="4"/>
      <c r="AA62" s="4"/>
      <c r="AB62" s="4"/>
      <c r="AC62" s="4"/>
      <c r="AD62" s="172"/>
    </row>
    <row r="63" spans="1:30" ht="31.5" customHeight="1" thickBot="1">
      <c r="A63" s="974" t="s">
        <v>3</v>
      </c>
      <c r="B63" s="975" t="s">
        <v>134</v>
      </c>
      <c r="C63" s="969" t="s">
        <v>135</v>
      </c>
      <c r="D63" s="975" t="s">
        <v>83</v>
      </c>
      <c r="E63" s="976" t="s">
        <v>59</v>
      </c>
      <c r="F63" s="977" t="s">
        <v>60</v>
      </c>
      <c r="G63" s="304"/>
      <c r="H63" s="304"/>
      <c r="I63" s="304"/>
      <c r="J63" s="304"/>
      <c r="K63" s="5"/>
      <c r="L63" s="5"/>
      <c r="M63" s="5"/>
      <c r="N63" s="5"/>
      <c r="O63" s="5"/>
      <c r="P63" s="173"/>
      <c r="Q63" s="173"/>
      <c r="R63" s="173"/>
      <c r="S63" s="173"/>
      <c r="T63" s="37"/>
      <c r="U63" s="37"/>
      <c r="V63" s="38"/>
      <c r="W63" s="38"/>
      <c r="X63" s="38"/>
      <c r="Y63" s="38"/>
      <c r="Z63" s="4"/>
      <c r="AA63" s="4"/>
      <c r="AB63" s="4"/>
      <c r="AC63" s="4"/>
      <c r="AD63" s="172"/>
    </row>
    <row r="64" spans="1:30" ht="15.75">
      <c r="A64" s="603">
        <v>1</v>
      </c>
      <c r="B64" s="606" t="s">
        <v>138</v>
      </c>
      <c r="C64" s="593">
        <v>437</v>
      </c>
      <c r="D64" s="593">
        <v>353</v>
      </c>
      <c r="E64" s="593">
        <v>0</v>
      </c>
      <c r="F64" s="608">
        <v>0</v>
      </c>
      <c r="G64" s="50"/>
      <c r="H64" s="50"/>
      <c r="I64" s="50"/>
      <c r="J64" s="50"/>
      <c r="K64" s="31"/>
      <c r="L64" s="31"/>
      <c r="M64" s="31"/>
      <c r="N64" s="31"/>
      <c r="O64" s="31"/>
      <c r="P64" s="37"/>
      <c r="Q64" s="37"/>
      <c r="R64" s="37"/>
      <c r="S64" s="37"/>
      <c r="T64" s="37"/>
      <c r="U64" s="37"/>
      <c r="V64" s="38"/>
      <c r="W64" s="38"/>
      <c r="X64" s="38"/>
      <c r="Y64" s="38"/>
      <c r="Z64" s="4"/>
      <c r="AA64" s="4"/>
      <c r="AB64" s="4"/>
      <c r="AC64" s="4"/>
      <c r="AD64" s="172"/>
    </row>
    <row r="65" spans="1:30" ht="15.75">
      <c r="A65" s="279">
        <v>2</v>
      </c>
      <c r="B65" s="175" t="s">
        <v>139</v>
      </c>
      <c r="C65" s="174">
        <v>0</v>
      </c>
      <c r="D65" s="174">
        <v>0</v>
      </c>
      <c r="E65" s="174">
        <v>0</v>
      </c>
      <c r="F65" s="290">
        <v>0</v>
      </c>
      <c r="G65" s="50"/>
      <c r="H65" s="50"/>
      <c r="I65" s="50"/>
      <c r="J65" s="50"/>
      <c r="K65" s="31"/>
      <c r="L65" s="31"/>
      <c r="M65" s="31"/>
      <c r="N65" s="31"/>
      <c r="O65" s="31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4"/>
      <c r="AA65" s="4"/>
      <c r="AB65" s="4"/>
      <c r="AC65" s="4"/>
      <c r="AD65" s="172"/>
    </row>
    <row r="66" spans="1:30" ht="15.75">
      <c r="A66" s="279">
        <v>3</v>
      </c>
      <c r="B66" s="175" t="s">
        <v>136</v>
      </c>
      <c r="C66" s="174">
        <v>0</v>
      </c>
      <c r="D66" s="174">
        <v>0</v>
      </c>
      <c r="E66" s="174">
        <f>C66-D66</f>
        <v>0</v>
      </c>
      <c r="F66" s="290">
        <v>0</v>
      </c>
      <c r="G66" s="50"/>
      <c r="H66" s="50"/>
      <c r="I66" s="50"/>
      <c r="J66" s="50"/>
      <c r="K66" s="31"/>
      <c r="L66" s="31"/>
      <c r="M66" s="31"/>
      <c r="N66" s="31"/>
      <c r="O66" s="31"/>
      <c r="P66" s="31"/>
      <c r="Q66" s="31"/>
      <c r="R66" s="31"/>
      <c r="S66" s="31"/>
      <c r="T66" s="37"/>
      <c r="U66" s="37"/>
      <c r="V66" s="38"/>
      <c r="W66" s="38"/>
      <c r="X66" s="38"/>
      <c r="Y66" s="38"/>
      <c r="Z66" s="4"/>
      <c r="AA66" s="4"/>
      <c r="AB66" s="4"/>
      <c r="AC66" s="4"/>
      <c r="AD66" s="172"/>
    </row>
    <row r="67" spans="1:30" ht="15.75">
      <c r="A67" s="279">
        <v>4</v>
      </c>
      <c r="B67" s="175" t="s">
        <v>137</v>
      </c>
      <c r="C67" s="174">
        <v>0</v>
      </c>
      <c r="D67" s="174">
        <v>0</v>
      </c>
      <c r="E67" s="174">
        <f>C67-D67</f>
        <v>0</v>
      </c>
      <c r="F67" s="290">
        <v>0</v>
      </c>
      <c r="G67" s="50"/>
      <c r="H67" s="50"/>
      <c r="I67" s="50"/>
      <c r="J67" s="50"/>
      <c r="K67" s="31"/>
      <c r="L67" s="31"/>
      <c r="M67" s="31"/>
      <c r="N67" s="31"/>
      <c r="O67" s="31"/>
      <c r="P67" s="31"/>
      <c r="Q67" s="31"/>
      <c r="R67" s="31"/>
      <c r="S67" s="31"/>
      <c r="T67" s="37"/>
      <c r="U67" s="37"/>
      <c r="V67" s="38"/>
      <c r="W67" s="38"/>
      <c r="X67" s="38"/>
      <c r="Y67" s="38"/>
      <c r="Z67" s="4"/>
      <c r="AA67" s="4"/>
      <c r="AB67" s="4"/>
      <c r="AC67" s="4"/>
      <c r="AD67" s="4"/>
    </row>
    <row r="68" spans="1:30" ht="19.5" customHeight="1">
      <c r="A68" s="279">
        <v>5</v>
      </c>
      <c r="B68" s="175" t="s">
        <v>140</v>
      </c>
      <c r="C68" s="25">
        <v>0</v>
      </c>
      <c r="D68" s="25">
        <v>0</v>
      </c>
      <c r="E68" s="174">
        <f>C68-D68</f>
        <v>0</v>
      </c>
      <c r="F68" s="290">
        <v>0</v>
      </c>
      <c r="G68" s="50"/>
      <c r="H68" s="50"/>
      <c r="I68" s="50"/>
      <c r="J68" s="50"/>
      <c r="K68" s="31"/>
      <c r="L68" s="31"/>
      <c r="M68" s="31"/>
      <c r="N68" s="31"/>
      <c r="O68" s="31"/>
      <c r="P68" s="31"/>
      <c r="Q68" s="31"/>
      <c r="R68" s="31"/>
      <c r="S68" s="31"/>
      <c r="T68" s="37"/>
      <c r="U68" s="37"/>
      <c r="V68" s="38"/>
      <c r="W68" s="38"/>
      <c r="X68" s="38"/>
      <c r="Y68" s="38"/>
      <c r="Z68" s="4"/>
      <c r="AA68" s="4"/>
      <c r="AB68" s="4"/>
      <c r="AC68" s="4"/>
      <c r="AD68" s="4"/>
    </row>
    <row r="69" spans="1:30" ht="16.5" thickBot="1">
      <c r="A69" s="330"/>
      <c r="B69" s="332" t="s">
        <v>20</v>
      </c>
      <c r="C69" s="334">
        <f>SUM(C64:C68)</f>
        <v>437</v>
      </c>
      <c r="D69" s="334">
        <f>SUM(D64:D68)</f>
        <v>353</v>
      </c>
      <c r="E69" s="334">
        <f>C69-D69</f>
        <v>84</v>
      </c>
      <c r="F69" s="335">
        <f>E69/C69</f>
        <v>0.19221967963386727</v>
      </c>
      <c r="G69" s="50"/>
      <c r="H69" s="50"/>
      <c r="I69" s="50"/>
      <c r="J69" s="50"/>
      <c r="K69" s="31"/>
      <c r="L69" s="31"/>
      <c r="M69" s="31"/>
      <c r="N69" s="31"/>
      <c r="O69" s="31"/>
      <c r="P69" s="31"/>
      <c r="Q69" s="31"/>
      <c r="R69" s="31"/>
      <c r="S69" s="31"/>
      <c r="T69" s="37"/>
      <c r="U69" s="37"/>
      <c r="V69" s="38"/>
      <c r="W69" s="38"/>
      <c r="X69" s="38"/>
      <c r="Y69" s="38"/>
      <c r="Z69" s="4"/>
      <c r="AA69" s="4"/>
      <c r="AB69" s="4"/>
      <c r="AC69" s="4"/>
      <c r="AD69" s="4"/>
    </row>
    <row r="70" spans="1:30" ht="20.25" customHeight="1" thickBot="1">
      <c r="A70" s="897" t="s">
        <v>363</v>
      </c>
      <c r="B70" s="897"/>
      <c r="C70" s="897"/>
      <c r="D70" s="897"/>
      <c r="E70" s="897"/>
      <c r="F70" s="897"/>
      <c r="G70" s="897"/>
      <c r="H70" s="304"/>
      <c r="I70" s="304"/>
      <c r="J70" s="304"/>
      <c r="K70" s="5"/>
      <c r="L70" s="5"/>
      <c r="M70" s="5"/>
      <c r="N70" s="5"/>
      <c r="O70" s="5"/>
      <c r="P70" s="31"/>
      <c r="Q70" s="31"/>
      <c r="R70" s="31"/>
      <c r="S70" s="31"/>
      <c r="T70" s="37"/>
      <c r="U70" s="37"/>
      <c r="V70" s="38"/>
      <c r="W70" s="38"/>
      <c r="X70" s="38"/>
      <c r="Y70" s="38"/>
      <c r="Z70" s="4"/>
      <c r="AA70" s="4"/>
      <c r="AB70" s="4"/>
      <c r="AC70" s="4"/>
      <c r="AD70" s="172"/>
    </row>
    <row r="71" spans="1:30" ht="31.5" customHeight="1" thickBot="1">
      <c r="A71" s="974" t="s">
        <v>3</v>
      </c>
      <c r="B71" s="975" t="s">
        <v>134</v>
      </c>
      <c r="C71" s="969" t="s">
        <v>135</v>
      </c>
      <c r="D71" s="975" t="s">
        <v>83</v>
      </c>
      <c r="E71" s="976" t="s">
        <v>59</v>
      </c>
      <c r="F71" s="977" t="s">
        <v>60</v>
      </c>
      <c r="G71" s="304"/>
      <c r="H71" s="304"/>
      <c r="I71" s="304"/>
      <c r="J71" s="304"/>
      <c r="K71" s="5"/>
      <c r="L71" s="5"/>
      <c r="M71" s="5"/>
      <c r="N71" s="5"/>
      <c r="O71" s="5"/>
      <c r="P71" s="31"/>
      <c r="Q71" s="31"/>
      <c r="R71" s="31"/>
      <c r="S71" s="31"/>
      <c r="T71" s="37"/>
      <c r="U71" s="37"/>
      <c r="V71" s="38"/>
      <c r="W71" s="38"/>
      <c r="X71" s="38"/>
      <c r="Y71" s="38"/>
      <c r="Z71" s="4"/>
      <c r="AA71" s="4"/>
      <c r="AB71" s="4"/>
      <c r="AC71" s="4"/>
      <c r="AD71" s="172"/>
    </row>
    <row r="72" spans="1:30" ht="18.75" customHeight="1">
      <c r="A72" s="603">
        <v>1</v>
      </c>
      <c r="B72" s="606" t="s">
        <v>138</v>
      </c>
      <c r="C72" s="593">
        <v>470</v>
      </c>
      <c r="D72" s="593">
        <v>464</v>
      </c>
      <c r="E72" s="607">
        <f>C72-D72</f>
        <v>6</v>
      </c>
      <c r="F72" s="608">
        <f>E72/C72</f>
        <v>0.01276595744680851</v>
      </c>
      <c r="G72" s="50"/>
      <c r="H72" s="50"/>
      <c r="I72" s="50"/>
      <c r="J72" s="50"/>
      <c r="K72" s="31"/>
      <c r="L72" s="31"/>
      <c r="M72" s="31"/>
      <c r="N72" s="31"/>
      <c r="O72" s="31"/>
      <c r="P72" s="31"/>
      <c r="Q72" s="31"/>
      <c r="R72" s="31"/>
      <c r="S72" s="31"/>
      <c r="T72" s="37"/>
      <c r="U72" s="37"/>
      <c r="V72" s="38"/>
      <c r="W72" s="38"/>
      <c r="X72" s="38"/>
      <c r="Y72" s="38"/>
      <c r="Z72" s="4"/>
      <c r="AA72" s="4"/>
      <c r="AB72" s="4"/>
      <c r="AC72" s="4"/>
      <c r="AD72" s="172"/>
    </row>
    <row r="73" spans="1:30" ht="17.25" customHeight="1">
      <c r="A73" s="279">
        <v>2</v>
      </c>
      <c r="B73" s="175" t="s">
        <v>139</v>
      </c>
      <c r="C73" s="174">
        <v>0</v>
      </c>
      <c r="D73" s="174">
        <v>0</v>
      </c>
      <c r="E73" s="336">
        <f>C73-D73</f>
        <v>0</v>
      </c>
      <c r="F73" s="290">
        <v>0</v>
      </c>
      <c r="G73" s="50"/>
      <c r="H73" s="50"/>
      <c r="I73" s="50"/>
      <c r="J73" s="50"/>
      <c r="K73" s="31"/>
      <c r="L73" s="31"/>
      <c r="M73" s="31"/>
      <c r="N73" s="31"/>
      <c r="O73" s="31"/>
      <c r="P73" s="31"/>
      <c r="Q73" s="31"/>
      <c r="R73" s="31"/>
      <c r="S73" s="31"/>
      <c r="T73" s="37"/>
      <c r="U73" s="37"/>
      <c r="V73" s="38"/>
      <c r="W73" s="38"/>
      <c r="X73" s="38"/>
      <c r="Y73" s="38"/>
      <c r="Z73" s="4"/>
      <c r="AA73" s="4"/>
      <c r="AB73" s="4"/>
      <c r="AC73" s="4"/>
      <c r="AD73" s="172"/>
    </row>
    <row r="74" spans="1:30" ht="15.75">
      <c r="A74" s="279">
        <v>3</v>
      </c>
      <c r="B74" s="175" t="s">
        <v>136</v>
      </c>
      <c r="C74" s="174">
        <v>0</v>
      </c>
      <c r="D74" s="174">
        <v>0</v>
      </c>
      <c r="E74" s="336">
        <f>C74-D74</f>
        <v>0</v>
      </c>
      <c r="F74" s="290">
        <v>0</v>
      </c>
      <c r="G74" s="50"/>
      <c r="H74" s="50"/>
      <c r="I74" s="50"/>
      <c r="J74" s="50"/>
      <c r="K74" s="31"/>
      <c r="L74" s="31"/>
      <c r="M74" s="31"/>
      <c r="N74" s="31"/>
      <c r="O74" s="31"/>
      <c r="P74" s="31"/>
      <c r="Q74" s="31"/>
      <c r="R74" s="31"/>
      <c r="S74" s="31"/>
      <c r="T74" s="37"/>
      <c r="U74" s="37"/>
      <c r="V74" s="38"/>
      <c r="W74" s="38"/>
      <c r="X74" s="38"/>
      <c r="Y74" s="38"/>
      <c r="Z74" s="4"/>
      <c r="AA74" s="4"/>
      <c r="AB74" s="4"/>
      <c r="AC74" s="4"/>
      <c r="AD74" s="172"/>
    </row>
    <row r="75" spans="1:30" ht="15.75">
      <c r="A75" s="279">
        <v>4</v>
      </c>
      <c r="B75" s="175" t="s">
        <v>137</v>
      </c>
      <c r="C75" s="174">
        <v>0</v>
      </c>
      <c r="D75" s="174">
        <v>0</v>
      </c>
      <c r="E75" s="336">
        <f>C75-D75</f>
        <v>0</v>
      </c>
      <c r="F75" s="290">
        <v>0</v>
      </c>
      <c r="G75" s="50"/>
      <c r="H75" s="50"/>
      <c r="I75" s="50"/>
      <c r="J75" s="50"/>
      <c r="K75" s="31"/>
      <c r="L75" s="31"/>
      <c r="M75" s="31"/>
      <c r="N75" s="31"/>
      <c r="O75" s="31"/>
      <c r="P75" s="31"/>
      <c r="Q75" s="31"/>
      <c r="R75" s="31"/>
      <c r="S75" s="31"/>
      <c r="T75" s="37"/>
      <c r="U75" s="37"/>
      <c r="V75" s="38"/>
      <c r="W75" s="38"/>
      <c r="X75" s="38"/>
      <c r="Y75" s="38"/>
      <c r="Z75" s="4"/>
      <c r="AA75" s="4"/>
      <c r="AB75" s="4"/>
      <c r="AC75" s="4"/>
      <c r="AD75" s="4"/>
    </row>
    <row r="76" spans="1:30" ht="15.75">
      <c r="A76" s="279">
        <v>5</v>
      </c>
      <c r="B76" s="175" t="s">
        <v>140</v>
      </c>
      <c r="C76" s="25">
        <v>0</v>
      </c>
      <c r="D76" s="25">
        <v>0</v>
      </c>
      <c r="E76" s="336">
        <v>0</v>
      </c>
      <c r="F76" s="290">
        <v>0</v>
      </c>
      <c r="G76" s="50"/>
      <c r="H76" s="50"/>
      <c r="I76" s="50"/>
      <c r="J76" s="50"/>
      <c r="K76" s="31"/>
      <c r="L76" s="31"/>
      <c r="M76" s="31"/>
      <c r="N76" s="31"/>
      <c r="O76" s="31"/>
      <c r="P76" s="31"/>
      <c r="Q76" s="31"/>
      <c r="R76" s="31"/>
      <c r="S76" s="31"/>
      <c r="T76" s="37"/>
      <c r="U76" s="37"/>
      <c r="V76" s="38"/>
      <c r="W76" s="38"/>
      <c r="X76" s="38"/>
      <c r="Y76" s="38"/>
      <c r="Z76" s="4"/>
      <c r="AA76" s="4"/>
      <c r="AB76" s="4"/>
      <c r="AC76" s="4"/>
      <c r="AD76" s="4"/>
    </row>
    <row r="77" spans="1:30" ht="16.5" thickBot="1">
      <c r="A77" s="330"/>
      <c r="B77" s="332" t="s">
        <v>20</v>
      </c>
      <c r="C77" s="334">
        <f>SUM(C72:C76)</f>
        <v>470</v>
      </c>
      <c r="D77" s="334">
        <f>SUM(D72:D76)</f>
        <v>464</v>
      </c>
      <c r="E77" s="334">
        <f>C77-D77</f>
        <v>6</v>
      </c>
      <c r="F77" s="335">
        <f>E77/C77</f>
        <v>0.01276595744680851</v>
      </c>
      <c r="G77" s="50"/>
      <c r="H77" s="50"/>
      <c r="I77" s="50"/>
      <c r="J77" s="50"/>
      <c r="K77" s="31"/>
      <c r="L77" s="31"/>
      <c r="M77" s="31"/>
      <c r="N77" s="31"/>
      <c r="O77" s="31"/>
      <c r="P77" s="31"/>
      <c r="Q77" s="31"/>
      <c r="R77" s="31"/>
      <c r="S77" s="31"/>
      <c r="T77" s="37"/>
      <c r="U77" s="37"/>
      <c r="V77" s="38"/>
      <c r="W77" s="38"/>
      <c r="X77" s="38"/>
      <c r="Y77" s="38"/>
      <c r="Z77" s="4"/>
      <c r="AA77" s="4"/>
      <c r="AB77" s="4"/>
      <c r="AC77" s="4"/>
      <c r="AD77" s="4"/>
    </row>
    <row r="78" spans="1:30" ht="21.75" customHeight="1">
      <c r="A78" s="46"/>
      <c r="B78" s="48"/>
      <c r="C78" s="48"/>
      <c r="D78" s="48"/>
      <c r="E78" s="337"/>
      <c r="F78" s="6"/>
      <c r="G78" s="50"/>
      <c r="H78" s="50"/>
      <c r="I78" s="50"/>
      <c r="J78" s="50"/>
      <c r="K78" s="31"/>
      <c r="L78" s="31"/>
      <c r="M78" s="31"/>
      <c r="N78" s="31"/>
      <c r="O78" s="31"/>
      <c r="P78" s="31"/>
      <c r="Q78" s="31"/>
      <c r="R78" s="31"/>
      <c r="S78" s="31"/>
      <c r="T78" s="37"/>
      <c r="U78" s="37"/>
      <c r="V78" s="38"/>
      <c r="W78" s="38"/>
      <c r="X78" s="38"/>
      <c r="Y78" s="38"/>
      <c r="Z78" s="4"/>
      <c r="AA78" s="4"/>
      <c r="AB78" s="4"/>
      <c r="AC78" s="4"/>
      <c r="AD78" s="4"/>
    </row>
    <row r="79" spans="1:30" ht="21.75" customHeight="1">
      <c r="A79" s="46"/>
      <c r="B79" s="48"/>
      <c r="C79" s="48"/>
      <c r="D79" s="48"/>
      <c r="E79" s="337"/>
      <c r="F79" s="6"/>
      <c r="G79" s="50"/>
      <c r="H79" s="50"/>
      <c r="I79" s="50"/>
      <c r="J79" s="50"/>
      <c r="K79" s="31"/>
      <c r="L79" s="31"/>
      <c r="M79" s="31"/>
      <c r="N79" s="31"/>
      <c r="O79" s="31"/>
      <c r="P79" s="31"/>
      <c r="Q79" s="31"/>
      <c r="R79" s="31"/>
      <c r="S79" s="31"/>
      <c r="T79" s="37"/>
      <c r="U79" s="37"/>
      <c r="V79" s="38"/>
      <c r="W79" s="38"/>
      <c r="X79" s="38"/>
      <c r="Y79" s="38"/>
      <c r="Z79" s="4"/>
      <c r="AA79" s="4"/>
      <c r="AB79" s="4"/>
      <c r="AC79" s="4"/>
      <c r="AD79" s="4"/>
    </row>
    <row r="80" spans="1:30" ht="23.25" customHeight="1" thickBot="1">
      <c r="A80" s="897" t="s">
        <v>364</v>
      </c>
      <c r="B80" s="897"/>
      <c r="C80" s="897"/>
      <c r="D80" s="897"/>
      <c r="E80" s="897"/>
      <c r="F80" s="897"/>
      <c r="G80" s="897"/>
      <c r="H80" s="304"/>
      <c r="I80" s="304"/>
      <c r="J80" s="304"/>
      <c r="K80" s="5"/>
      <c r="L80" s="5"/>
      <c r="M80" s="5"/>
      <c r="N80" s="5"/>
      <c r="O80" s="5"/>
      <c r="P80" s="5"/>
      <c r="Q80" s="5"/>
      <c r="R80" s="5"/>
      <c r="S80" s="5"/>
      <c r="T80" s="5"/>
      <c r="U80" s="32"/>
      <c r="V80" s="5"/>
      <c r="W80" s="5"/>
      <c r="X80" s="5"/>
      <c r="Y80" s="5"/>
      <c r="Z80" s="4"/>
      <c r="AA80" s="4"/>
      <c r="AB80" s="4"/>
      <c r="AC80" s="4"/>
      <c r="AD80" s="4"/>
    </row>
    <row r="81" spans="1:22" ht="64.5" customHeight="1" thickBot="1">
      <c r="A81" s="968" t="s">
        <v>3</v>
      </c>
      <c r="B81" s="969" t="s">
        <v>58</v>
      </c>
      <c r="C81" s="969" t="s">
        <v>388</v>
      </c>
      <c r="D81" s="969" t="s">
        <v>317</v>
      </c>
      <c r="E81" s="978" t="s">
        <v>6</v>
      </c>
      <c r="F81" s="979" t="s">
        <v>7</v>
      </c>
      <c r="G81" s="50"/>
      <c r="H81" s="50"/>
      <c r="I81" s="597" t="s">
        <v>58</v>
      </c>
      <c r="J81" s="33" t="s">
        <v>261</v>
      </c>
      <c r="K81" s="35" t="s">
        <v>212</v>
      </c>
      <c r="L81" s="57" t="s">
        <v>214</v>
      </c>
      <c r="M81" s="207" t="s">
        <v>220</v>
      </c>
      <c r="N81" s="103" t="s">
        <v>213</v>
      </c>
      <c r="O81" s="118" t="s">
        <v>215</v>
      </c>
      <c r="P81" s="38"/>
      <c r="Q81" s="139"/>
      <c r="R81" s="139"/>
      <c r="S81" s="139"/>
      <c r="T81" s="139"/>
      <c r="U81" s="645"/>
      <c r="V81" s="139"/>
    </row>
    <row r="82" spans="1:22" ht="17.25" customHeight="1">
      <c r="A82" s="610">
        <v>1</v>
      </c>
      <c r="B82" s="167" t="s">
        <v>416</v>
      </c>
      <c r="C82" s="811">
        <v>4948</v>
      </c>
      <c r="D82" s="812">
        <v>8523</v>
      </c>
      <c r="E82" s="808">
        <f>D82-C82</f>
        <v>3575</v>
      </c>
      <c r="F82" s="807">
        <f>E82/C82</f>
        <v>0.7225141471301536</v>
      </c>
      <c r="G82" s="50"/>
      <c r="H82" s="50"/>
      <c r="I82" s="604" t="s">
        <v>143</v>
      </c>
      <c r="J82" s="243"/>
      <c r="K82" s="39"/>
      <c r="L82" s="503">
        <f>SUM(J82:K82)</f>
        <v>0</v>
      </c>
      <c r="M82" s="208"/>
      <c r="N82" s="39"/>
      <c r="O82" s="497">
        <f>SUM(M82:N82)</f>
        <v>0</v>
      </c>
      <c r="P82" s="38"/>
      <c r="Q82" s="48"/>
      <c r="R82" s="664"/>
      <c r="S82" s="665"/>
      <c r="T82" s="666"/>
      <c r="U82" s="667"/>
      <c r="V82" s="668"/>
    </row>
    <row r="83" spans="1:22" ht="16.5" thickBot="1">
      <c r="A83" s="75">
        <v>2</v>
      </c>
      <c r="B83" s="167" t="s">
        <v>417</v>
      </c>
      <c r="C83" s="811">
        <v>3821</v>
      </c>
      <c r="D83" s="812">
        <v>3170</v>
      </c>
      <c r="E83" s="809">
        <f>D83-C83</f>
        <v>-651</v>
      </c>
      <c r="F83" s="328">
        <f>E83/C83</f>
        <v>-0.17037424757916775</v>
      </c>
      <c r="G83" s="50"/>
      <c r="H83" s="50"/>
      <c r="I83" s="167" t="s">
        <v>144</v>
      </c>
      <c r="J83" s="243"/>
      <c r="K83" s="39"/>
      <c r="L83" s="503">
        <f>SUM(J83:K83)</f>
        <v>0</v>
      </c>
      <c r="M83" s="208"/>
      <c r="N83" s="39"/>
      <c r="O83" s="497">
        <f>SUM(M83:N83)</f>
        <v>0</v>
      </c>
      <c r="P83" s="38"/>
      <c r="Q83" s="48"/>
      <c r="R83" s="664"/>
      <c r="S83" s="665"/>
      <c r="T83" s="666"/>
      <c r="U83" s="667"/>
      <c r="V83" s="668"/>
    </row>
    <row r="84" spans="1:22" ht="16.5" thickBot="1">
      <c r="A84" s="507"/>
      <c r="B84" s="508" t="s">
        <v>11</v>
      </c>
      <c r="C84" s="509">
        <f>SUM(C82:C83)</f>
        <v>8769</v>
      </c>
      <c r="D84" s="509">
        <f>SUM(D82:D83)</f>
        <v>11693</v>
      </c>
      <c r="E84" s="810">
        <f>D84-C84</f>
        <v>2924</v>
      </c>
      <c r="F84" s="602">
        <f>E84/C84</f>
        <v>0.33344737142205494</v>
      </c>
      <c r="G84" s="50"/>
      <c r="H84" s="50"/>
      <c r="I84" s="508" t="s">
        <v>11</v>
      </c>
      <c r="J84" s="500">
        <f aca="true" t="shared" si="0" ref="J84:O84">SUM(J82:J83)</f>
        <v>0</v>
      </c>
      <c r="K84" s="502">
        <f t="shared" si="0"/>
        <v>0</v>
      </c>
      <c r="L84" s="503">
        <f t="shared" si="0"/>
        <v>0</v>
      </c>
      <c r="M84" s="501">
        <f t="shared" si="0"/>
        <v>0</v>
      </c>
      <c r="N84" s="501">
        <f t="shared" si="0"/>
        <v>0</v>
      </c>
      <c r="O84" s="501">
        <f t="shared" si="0"/>
        <v>0</v>
      </c>
      <c r="P84" s="43"/>
      <c r="Q84" s="46"/>
      <c r="R84" s="239"/>
      <c r="S84" s="53"/>
      <c r="T84" s="53"/>
      <c r="U84" s="178"/>
      <c r="V84" s="44"/>
    </row>
    <row r="85" spans="1:25" ht="15.75">
      <c r="A85" s="46"/>
      <c r="B85" s="239"/>
      <c r="C85" s="53"/>
      <c r="D85" s="53"/>
      <c r="E85" s="178"/>
      <c r="F85" s="44"/>
      <c r="G85" s="50"/>
      <c r="H85" s="50"/>
      <c r="I85" s="50"/>
      <c r="J85" s="50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3"/>
      <c r="W85" s="43"/>
      <c r="X85" s="43"/>
      <c r="Y85" s="43"/>
    </row>
    <row r="86" spans="1:25" ht="23.25" customHeight="1" thickBot="1">
      <c r="A86" s="874" t="s">
        <v>365</v>
      </c>
      <c r="B86" s="874"/>
      <c r="C86" s="874"/>
      <c r="D86" s="874"/>
      <c r="E86" s="874"/>
      <c r="F86" s="874"/>
      <c r="G86" s="874"/>
      <c r="H86" s="140"/>
      <c r="I86" s="140"/>
      <c r="J86" s="140"/>
      <c r="K86" s="45"/>
      <c r="L86" s="45"/>
      <c r="M86" s="45"/>
      <c r="N86" s="45"/>
      <c r="O86" s="45"/>
      <c r="P86" s="5"/>
      <c r="Q86" s="5"/>
      <c r="R86" s="5"/>
      <c r="S86" s="5"/>
      <c r="T86" s="5"/>
      <c r="U86" s="32"/>
      <c r="V86" s="5"/>
      <c r="W86" s="5"/>
      <c r="X86" s="5"/>
      <c r="Y86" s="5"/>
    </row>
    <row r="87" spans="1:25" ht="64.5" customHeight="1" thickBot="1">
      <c r="A87" s="968" t="s">
        <v>3</v>
      </c>
      <c r="B87" s="969" t="s">
        <v>58</v>
      </c>
      <c r="C87" s="969" t="s">
        <v>388</v>
      </c>
      <c r="D87" s="969" t="s">
        <v>317</v>
      </c>
      <c r="E87" s="978" t="s">
        <v>6</v>
      </c>
      <c r="F87" s="979" t="s">
        <v>7</v>
      </c>
      <c r="G87" s="50"/>
      <c r="H87" s="50"/>
      <c r="I87" s="597" t="s">
        <v>58</v>
      </c>
      <c r="J87" s="597" t="s">
        <v>388</v>
      </c>
      <c r="K87" s="597" t="s">
        <v>82</v>
      </c>
      <c r="L87" s="598" t="s">
        <v>6</v>
      </c>
      <c r="M87" s="599" t="s">
        <v>7</v>
      </c>
      <c r="N87" s="31"/>
      <c r="O87" s="31"/>
      <c r="P87" s="31"/>
      <c r="Q87" s="31"/>
      <c r="R87" s="31"/>
      <c r="S87" s="31"/>
      <c r="T87" s="31" t="s">
        <v>291</v>
      </c>
      <c r="U87" s="31"/>
      <c r="V87" s="13"/>
      <c r="W87" s="13"/>
      <c r="X87" s="13"/>
      <c r="Y87" s="13"/>
    </row>
    <row r="88" spans="1:25" ht="15.75">
      <c r="A88" s="610">
        <v>1</v>
      </c>
      <c r="B88" s="167" t="s">
        <v>416</v>
      </c>
      <c r="C88" s="652">
        <v>2486</v>
      </c>
      <c r="D88" s="813">
        <v>3552</v>
      </c>
      <c r="E88" s="814">
        <f>D88-C88</f>
        <v>1066</v>
      </c>
      <c r="F88" s="715">
        <f>E88/C88</f>
        <v>0.42880128720836685</v>
      </c>
      <c r="G88" s="50"/>
      <c r="H88" s="50"/>
      <c r="I88" s="604" t="s">
        <v>141</v>
      </c>
      <c r="J88" s="650"/>
      <c r="K88" s="613"/>
      <c r="L88" s="611">
        <f>K88-J88</f>
        <v>0</v>
      </c>
      <c r="M88" s="612" t="e">
        <f>L88/J88</f>
        <v>#DIV/0!</v>
      </c>
      <c r="N88" s="31"/>
      <c r="O88" s="31"/>
      <c r="P88" s="31"/>
      <c r="Q88" s="31"/>
      <c r="R88" s="269"/>
      <c r="S88" s="272"/>
      <c r="T88" s="39">
        <f>R88+S88</f>
        <v>0</v>
      </c>
      <c r="U88" s="31"/>
      <c r="V88" s="13"/>
      <c r="W88" s="13"/>
      <c r="X88" s="13"/>
      <c r="Y88" s="13"/>
    </row>
    <row r="89" spans="1:25" ht="16.5" thickBot="1">
      <c r="A89" s="75">
        <v>2</v>
      </c>
      <c r="B89" s="167" t="s">
        <v>417</v>
      </c>
      <c r="C89" s="685">
        <v>1293</v>
      </c>
      <c r="D89" s="813">
        <v>1304</v>
      </c>
      <c r="E89" s="815">
        <f>D89-C89</f>
        <v>11</v>
      </c>
      <c r="F89" s="79">
        <f>E89/C89</f>
        <v>0.008507347254447023</v>
      </c>
      <c r="G89" s="50"/>
      <c r="H89" s="50"/>
      <c r="I89" s="167" t="s">
        <v>142</v>
      </c>
      <c r="J89" s="275"/>
      <c r="K89" s="338"/>
      <c r="L89" s="176">
        <f>K89-J89</f>
        <v>0</v>
      </c>
      <c r="M89" s="248" t="e">
        <f>L89/J89</f>
        <v>#DIV/0!</v>
      </c>
      <c r="N89" s="31"/>
      <c r="O89" s="31"/>
      <c r="P89" s="246"/>
      <c r="Q89" s="246"/>
      <c r="R89" s="269"/>
      <c r="S89" s="272"/>
      <c r="T89" s="39">
        <f>R89+S89</f>
        <v>0</v>
      </c>
      <c r="U89" s="31"/>
      <c r="V89" s="13"/>
      <c r="W89" s="13"/>
      <c r="X89" s="13"/>
      <c r="Y89" s="13"/>
    </row>
    <row r="90" spans="1:25" ht="16.5" thickBot="1">
      <c r="A90" s="507"/>
      <c r="B90" s="508" t="s">
        <v>11</v>
      </c>
      <c r="C90" s="816">
        <f>SUM(C88:C89)</f>
        <v>3779</v>
      </c>
      <c r="D90" s="816">
        <f>SUM(D88:D89)</f>
        <v>4856</v>
      </c>
      <c r="E90" s="817">
        <f>D90-C90</f>
        <v>1077</v>
      </c>
      <c r="F90" s="716">
        <f>E90/C90</f>
        <v>0.2849960306959513</v>
      </c>
      <c r="G90" s="50"/>
      <c r="H90" s="50"/>
      <c r="I90" s="508" t="s">
        <v>11</v>
      </c>
      <c r="J90" s="609">
        <f>SUM(J88:J89)</f>
        <v>0</v>
      </c>
      <c r="K90" s="609">
        <f>SUM(K88:K89)</f>
        <v>0</v>
      </c>
      <c r="L90" s="510">
        <f>K90-J90</f>
        <v>0</v>
      </c>
      <c r="M90" s="511" t="e">
        <f>L90/J90</f>
        <v>#DIV/0!</v>
      </c>
      <c r="N90" s="42"/>
      <c r="O90" s="42"/>
      <c r="P90" s="42"/>
      <c r="Q90" s="42"/>
      <c r="R90" s="41">
        <f>SUM(R88:R89)</f>
        <v>0</v>
      </c>
      <c r="S90" s="296">
        <f>SUM(S88:S89)</f>
        <v>0</v>
      </c>
      <c r="T90" s="297">
        <f>R90+S90</f>
        <v>0</v>
      </c>
      <c r="U90" s="42"/>
      <c r="V90" s="43"/>
      <c r="W90" s="43"/>
      <c r="X90" s="43"/>
      <c r="Y90" s="43"/>
    </row>
    <row r="91" spans="1:25" s="6" customFormat="1" ht="12.75" customHeight="1">
      <c r="A91" s="46"/>
      <c r="B91" s="47"/>
      <c r="C91" s="47"/>
      <c r="D91" s="48"/>
      <c r="E91" s="49"/>
      <c r="F91" s="44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1"/>
      <c r="W91" s="51"/>
      <c r="X91" s="51"/>
      <c r="Y91" s="51"/>
    </row>
    <row r="92" spans="1:25" ht="12.75" customHeight="1">
      <c r="A92" s="46"/>
      <c r="B92" s="47"/>
      <c r="C92" s="47"/>
      <c r="D92" s="48"/>
      <c r="E92" s="49"/>
      <c r="F92" s="44"/>
      <c r="G92" s="50"/>
      <c r="H92" s="50"/>
      <c r="I92" s="50"/>
      <c r="J92" s="50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3"/>
      <c r="W92" s="13"/>
      <c r="X92" s="13"/>
      <c r="Y92" s="13"/>
    </row>
    <row r="93" spans="1:25" ht="12.75" customHeight="1">
      <c r="A93" s="46"/>
      <c r="B93" s="47"/>
      <c r="C93" s="47"/>
      <c r="D93" s="48"/>
      <c r="E93" s="49"/>
      <c r="F93" s="44"/>
      <c r="G93" s="50"/>
      <c r="H93" s="50"/>
      <c r="I93" s="50"/>
      <c r="J93" s="5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13"/>
      <c r="W93" s="13"/>
      <c r="X93" s="13"/>
      <c r="Y93" s="13"/>
    </row>
    <row r="94" spans="1:25" ht="23.25" customHeight="1">
      <c r="A94" s="897" t="s">
        <v>366</v>
      </c>
      <c r="B94" s="897"/>
      <c r="C94" s="897"/>
      <c r="D94" s="897"/>
      <c r="E94" s="897"/>
      <c r="F94" s="897"/>
      <c r="G94" s="897"/>
      <c r="H94" s="304"/>
      <c r="I94" s="304"/>
      <c r="J94" s="304"/>
      <c r="K94" s="5"/>
      <c r="L94" s="5"/>
      <c r="M94" s="5"/>
      <c r="N94" s="5"/>
      <c r="O94" s="5"/>
      <c r="P94" s="5"/>
      <c r="Q94" s="5"/>
      <c r="R94" s="5"/>
      <c r="S94" s="5"/>
      <c r="T94" s="5"/>
      <c r="U94" s="32"/>
      <c r="V94" s="5"/>
      <c r="W94" s="5"/>
      <c r="X94" s="5"/>
      <c r="Y94" s="5"/>
    </row>
    <row r="95" spans="1:25" ht="23.25" customHeight="1" thickBot="1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5"/>
      <c r="L95" s="5"/>
      <c r="M95" s="5"/>
      <c r="N95" s="5"/>
      <c r="O95" s="5"/>
      <c r="P95" s="5"/>
      <c r="Q95" s="5"/>
      <c r="R95" s="5"/>
      <c r="S95" s="5"/>
      <c r="T95" s="5"/>
      <c r="U95" s="32"/>
      <c r="V95" s="5"/>
      <c r="W95" s="5"/>
      <c r="X95" s="5"/>
      <c r="Y95" s="5"/>
    </row>
    <row r="96" spans="1:25" ht="64.5" customHeight="1">
      <c r="A96" s="963" t="s">
        <v>3</v>
      </c>
      <c r="B96" s="964" t="s">
        <v>58</v>
      </c>
      <c r="C96" s="964" t="s">
        <v>389</v>
      </c>
      <c r="D96" s="980" t="s">
        <v>317</v>
      </c>
      <c r="E96" s="981" t="s">
        <v>6</v>
      </c>
      <c r="F96" s="965" t="s">
        <v>7</v>
      </c>
      <c r="G96" s="50"/>
      <c r="H96" s="50"/>
      <c r="I96" s="50"/>
      <c r="J96" s="50"/>
      <c r="K96" s="31"/>
      <c r="L96" s="31"/>
      <c r="M96" s="31"/>
      <c r="N96" s="31"/>
      <c r="O96" s="31"/>
      <c r="P96" s="31"/>
      <c r="Q96" s="31"/>
      <c r="R96" s="33" t="s">
        <v>257</v>
      </c>
      <c r="S96" s="31"/>
      <c r="T96" s="31"/>
      <c r="U96" s="33" t="s">
        <v>82</v>
      </c>
      <c r="V96" s="13"/>
      <c r="W96" s="13"/>
      <c r="X96" s="13"/>
      <c r="Y96" s="13"/>
    </row>
    <row r="97" spans="1:25" ht="15.75">
      <c r="A97" s="75">
        <v>1</v>
      </c>
      <c r="B97" s="167" t="s">
        <v>416</v>
      </c>
      <c r="C97" s="819">
        <v>8523</v>
      </c>
      <c r="D97" s="651">
        <f>D82</f>
        <v>8523</v>
      </c>
      <c r="E97" s="809">
        <f>D97-C97</f>
        <v>0</v>
      </c>
      <c r="F97" s="328">
        <f>E97/C97</f>
        <v>0</v>
      </c>
      <c r="G97" s="50"/>
      <c r="H97" s="50"/>
      <c r="I97" s="50"/>
      <c r="J97" s="50"/>
      <c r="K97" s="31"/>
      <c r="L97" s="31"/>
      <c r="M97" s="31"/>
      <c r="N97" s="31"/>
      <c r="O97" s="31"/>
      <c r="P97" s="31">
        <v>15955</v>
      </c>
      <c r="Q97" s="17">
        <v>170</v>
      </c>
      <c r="R97" s="247">
        <f>P97+Q97</f>
        <v>16125</v>
      </c>
      <c r="S97" s="31">
        <v>11718</v>
      </c>
      <c r="T97" s="31">
        <v>157</v>
      </c>
      <c r="U97" s="247">
        <f>S97+T97</f>
        <v>11875</v>
      </c>
      <c r="V97" s="13"/>
      <c r="W97" s="13"/>
      <c r="X97" s="13"/>
      <c r="Y97" s="13"/>
    </row>
    <row r="98" spans="1:25" ht="15.75">
      <c r="A98" s="75">
        <v>2</v>
      </c>
      <c r="B98" s="167" t="s">
        <v>417</v>
      </c>
      <c r="C98" s="819">
        <v>3182</v>
      </c>
      <c r="D98" s="651">
        <f>D83</f>
        <v>3170</v>
      </c>
      <c r="E98" s="809">
        <f>D98-C98</f>
        <v>-12</v>
      </c>
      <c r="F98" s="328">
        <f>E98/C98</f>
        <v>-0.003771213073538655</v>
      </c>
      <c r="G98" s="50"/>
      <c r="H98" s="50"/>
      <c r="I98" s="50"/>
      <c r="J98" s="50"/>
      <c r="K98" s="31"/>
      <c r="L98" s="31"/>
      <c r="M98" s="31"/>
      <c r="N98" s="31"/>
      <c r="O98" s="31"/>
      <c r="P98" s="31"/>
      <c r="S98" s="31"/>
      <c r="T98" s="31"/>
      <c r="U98" s="31"/>
      <c r="V98" s="13"/>
      <c r="W98" s="13"/>
      <c r="X98" s="13"/>
      <c r="Y98" s="13"/>
    </row>
    <row r="99" spans="1:25" ht="16.5" thickBot="1">
      <c r="A99" s="330"/>
      <c r="B99" s="331" t="s">
        <v>11</v>
      </c>
      <c r="C99" s="14">
        <f>SUM(C97:C98)</f>
        <v>11705</v>
      </c>
      <c r="D99" s="504">
        <f>SUM(D97:D98)</f>
        <v>11693</v>
      </c>
      <c r="E99" s="818">
        <f>D99-C99</f>
        <v>-12</v>
      </c>
      <c r="F99" s="656">
        <f>E99/C99</f>
        <v>-0.0010252029047415634</v>
      </c>
      <c r="G99" s="50"/>
      <c r="H99" s="50"/>
      <c r="I99" s="50"/>
      <c r="J99" s="50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3"/>
      <c r="W99" s="43"/>
      <c r="X99" s="43"/>
      <c r="Y99" s="43"/>
    </row>
    <row r="100" spans="1:25" ht="15.75">
      <c r="A100" s="46"/>
      <c r="B100" s="239"/>
      <c r="C100" s="53"/>
      <c r="D100" s="53"/>
      <c r="E100" s="178"/>
      <c r="F100" s="44"/>
      <c r="G100" s="50"/>
      <c r="H100" s="50"/>
      <c r="I100" s="50"/>
      <c r="J100" s="50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43"/>
      <c r="X100" s="43"/>
      <c r="Y100" s="43"/>
    </row>
    <row r="101" spans="1:25" ht="15.75">
      <c r="A101" s="46"/>
      <c r="B101" s="239"/>
      <c r="C101" s="53"/>
      <c r="D101" s="53"/>
      <c r="E101" s="178"/>
      <c r="F101" s="44"/>
      <c r="G101" s="50"/>
      <c r="H101" s="50"/>
      <c r="I101" s="50"/>
      <c r="J101" s="50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3"/>
      <c r="W101" s="43"/>
      <c r="X101" s="43"/>
      <c r="Y101" s="43"/>
    </row>
    <row r="102" spans="1:25" ht="15.75">
      <c r="A102" s="46"/>
      <c r="B102" s="239"/>
      <c r="C102" s="53"/>
      <c r="D102" s="53"/>
      <c r="E102" s="178"/>
      <c r="F102" s="44"/>
      <c r="G102" s="50"/>
      <c r="H102" s="50"/>
      <c r="I102" s="50"/>
      <c r="J102" s="50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3"/>
      <c r="W102" s="43"/>
      <c r="X102" s="43"/>
      <c r="Y102" s="43"/>
    </row>
    <row r="103" spans="1:25" ht="23.25" customHeight="1" thickBot="1">
      <c r="A103" s="897" t="s">
        <v>367</v>
      </c>
      <c r="B103" s="897"/>
      <c r="C103" s="897"/>
      <c r="D103" s="897"/>
      <c r="E103" s="897"/>
      <c r="F103" s="897"/>
      <c r="G103" s="897"/>
      <c r="H103" s="304"/>
      <c r="I103" s="304"/>
      <c r="J103" s="30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32"/>
      <c r="V103" s="5"/>
      <c r="W103" s="5"/>
      <c r="X103" s="5"/>
      <c r="Y103" s="5"/>
    </row>
    <row r="104" spans="1:31" ht="64.5" customHeight="1">
      <c r="A104" s="963" t="s">
        <v>3</v>
      </c>
      <c r="B104" s="964" t="s">
        <v>58</v>
      </c>
      <c r="C104" s="964" t="s">
        <v>389</v>
      </c>
      <c r="D104" s="980" t="s">
        <v>317</v>
      </c>
      <c r="E104" s="981" t="s">
        <v>6</v>
      </c>
      <c r="F104" s="965" t="s">
        <v>7</v>
      </c>
      <c r="G104" s="50"/>
      <c r="H104" s="50"/>
      <c r="I104" s="50"/>
      <c r="J104" s="50"/>
      <c r="K104" s="31"/>
      <c r="L104" s="31"/>
      <c r="M104" s="37"/>
      <c r="N104" s="37"/>
      <c r="O104" s="37"/>
      <c r="P104" s="37"/>
      <c r="Q104" s="37"/>
      <c r="R104" s="512"/>
      <c r="S104" s="37"/>
      <c r="T104" s="37"/>
      <c r="U104" s="512"/>
      <c r="V104" s="38"/>
      <c r="W104" s="38"/>
      <c r="X104" s="38"/>
      <c r="Y104" s="38"/>
      <c r="Z104" s="4"/>
      <c r="AA104" s="4"/>
      <c r="AB104" s="4"/>
      <c r="AC104" s="4"/>
      <c r="AD104" s="4"/>
      <c r="AE104" s="4"/>
    </row>
    <row r="105" spans="1:31" ht="15.75">
      <c r="A105" s="75">
        <v>1</v>
      </c>
      <c r="B105" s="167" t="s">
        <v>416</v>
      </c>
      <c r="C105" s="505">
        <v>3552</v>
      </c>
      <c r="D105" s="685">
        <f>D88</f>
        <v>3552</v>
      </c>
      <c r="E105" s="815">
        <f>D105-C105</f>
        <v>0</v>
      </c>
      <c r="F105" s="79">
        <f>E105/C105</f>
        <v>0</v>
      </c>
      <c r="G105" s="50"/>
      <c r="H105" s="50"/>
      <c r="I105" s="50"/>
      <c r="J105" s="50"/>
      <c r="K105" s="31"/>
      <c r="L105" s="31"/>
      <c r="M105" s="513"/>
      <c r="N105" s="514"/>
      <c r="O105" s="513"/>
      <c r="P105" s="37"/>
      <c r="Q105" s="37"/>
      <c r="R105" s="37"/>
      <c r="S105" s="37"/>
      <c r="T105" s="37"/>
      <c r="U105" s="37"/>
      <c r="V105" s="38"/>
      <c r="W105" s="38"/>
      <c r="X105" s="38"/>
      <c r="Y105" s="38"/>
      <c r="Z105" s="4"/>
      <c r="AA105" s="4"/>
      <c r="AB105" s="4"/>
      <c r="AC105" s="4"/>
      <c r="AD105" s="4"/>
      <c r="AE105" s="4"/>
    </row>
    <row r="106" spans="1:31" ht="16.5" thickBot="1">
      <c r="A106" s="75">
        <v>2</v>
      </c>
      <c r="B106" s="167" t="s">
        <v>417</v>
      </c>
      <c r="C106" s="505">
        <v>1320</v>
      </c>
      <c r="D106" s="685">
        <f>D89</f>
        <v>1304</v>
      </c>
      <c r="E106" s="815">
        <f>D106-C106</f>
        <v>-16</v>
      </c>
      <c r="F106" s="79">
        <f>E106/C106</f>
        <v>-0.012121212121212121</v>
      </c>
      <c r="G106" s="50"/>
      <c r="H106" s="50"/>
      <c r="I106" s="50"/>
      <c r="J106" s="50"/>
      <c r="K106" s="31"/>
      <c r="L106" s="31"/>
      <c r="M106" s="513"/>
      <c r="N106" s="514"/>
      <c r="O106" s="513"/>
      <c r="P106" s="37"/>
      <c r="Q106" s="37"/>
      <c r="R106" s="37"/>
      <c r="S106" s="37"/>
      <c r="T106" s="37"/>
      <c r="U106" s="37"/>
      <c r="V106" s="38"/>
      <c r="W106" s="38"/>
      <c r="X106" s="38"/>
      <c r="Y106" s="38"/>
      <c r="Z106" s="4"/>
      <c r="AA106" s="4"/>
      <c r="AB106" s="4"/>
      <c r="AC106" s="4"/>
      <c r="AD106" s="4"/>
      <c r="AE106" s="4"/>
    </row>
    <row r="107" spans="1:31" ht="16.5" thickBot="1">
      <c r="A107" s="507"/>
      <c r="B107" s="508" t="s">
        <v>11</v>
      </c>
      <c r="C107" s="816">
        <f>SUM(C105:C106)</f>
        <v>4872</v>
      </c>
      <c r="D107" s="816">
        <f>SUM(D105:D106)</f>
        <v>4856</v>
      </c>
      <c r="E107" s="817">
        <f>D107-C107</f>
        <v>-16</v>
      </c>
      <c r="F107" s="716">
        <f>E107/C107</f>
        <v>-0.003284072249589491</v>
      </c>
      <c r="G107" s="50"/>
      <c r="H107" s="50"/>
      <c r="I107" s="50"/>
      <c r="J107" s="50"/>
      <c r="K107" s="42"/>
      <c r="L107" s="42"/>
      <c r="M107" s="516"/>
      <c r="N107" s="517"/>
      <c r="O107" s="518"/>
      <c r="P107" s="519"/>
      <c r="Q107" s="519"/>
      <c r="R107" s="519"/>
      <c r="S107" s="519"/>
      <c r="T107" s="519"/>
      <c r="U107" s="519"/>
      <c r="V107" s="383"/>
      <c r="W107" s="383"/>
      <c r="X107" s="383"/>
      <c r="Y107" s="383"/>
      <c r="Z107" s="4"/>
      <c r="AA107" s="4"/>
      <c r="AB107" s="4"/>
      <c r="AC107" s="4"/>
      <c r="AD107" s="4"/>
      <c r="AE107" s="4"/>
    </row>
    <row r="108" spans="1:25" ht="12.75" customHeight="1">
      <c r="A108" s="46"/>
      <c r="B108" s="47"/>
      <c r="C108" s="47"/>
      <c r="D108" s="48"/>
      <c r="E108" s="339"/>
      <c r="F108" s="44"/>
      <c r="G108" s="50"/>
      <c r="H108" s="50"/>
      <c r="I108" s="50"/>
      <c r="J108" s="50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13"/>
      <c r="W108" s="13"/>
      <c r="X108" s="13"/>
      <c r="Y108" s="13"/>
    </row>
    <row r="109" s="54" customFormat="1" ht="15.75">
      <c r="A109" s="54" t="s">
        <v>390</v>
      </c>
    </row>
    <row r="110" spans="1:10" ht="16.5" thickBot="1">
      <c r="A110" s="55" t="s">
        <v>368</v>
      </c>
      <c r="B110" s="6"/>
      <c r="C110" s="6"/>
      <c r="D110" s="56"/>
      <c r="E110" s="51"/>
      <c r="F110" s="6"/>
      <c r="G110" s="61"/>
      <c r="H110" s="61"/>
      <c r="I110" s="61"/>
      <c r="J110" s="61"/>
    </row>
    <row r="111" spans="1:29" ht="63.75" customHeight="1" thickBot="1">
      <c r="A111" s="968" t="s">
        <v>33</v>
      </c>
      <c r="B111" s="969" t="s">
        <v>17</v>
      </c>
      <c r="C111" s="969" t="s">
        <v>345</v>
      </c>
      <c r="D111" s="969" t="s">
        <v>391</v>
      </c>
      <c r="E111" s="982" t="s">
        <v>84</v>
      </c>
      <c r="F111" s="340"/>
      <c r="G111" s="61"/>
      <c r="H111" s="61"/>
      <c r="I111" s="61"/>
      <c r="J111" s="101" t="s">
        <v>392</v>
      </c>
      <c r="K111" s="35" t="s">
        <v>212</v>
      </c>
      <c r="L111" s="57" t="s">
        <v>214</v>
      </c>
      <c r="M111" s="101" t="s">
        <v>309</v>
      </c>
      <c r="N111" s="103" t="s">
        <v>310</v>
      </c>
      <c r="O111" s="118" t="s">
        <v>215</v>
      </c>
      <c r="P111" s="520"/>
      <c r="Q111" s="520"/>
      <c r="R111" s="520"/>
      <c r="S111" s="520"/>
      <c r="T111" s="520"/>
      <c r="U111" s="117"/>
      <c r="V111" s="117"/>
      <c r="W111" s="4"/>
      <c r="Z111" s="199"/>
      <c r="AA111" s="527"/>
      <c r="AB111" s="528"/>
      <c r="AC111" s="527"/>
    </row>
    <row r="112" spans="1:29" ht="15.75">
      <c r="A112" s="610">
        <v>1</v>
      </c>
      <c r="B112" s="167" t="s">
        <v>416</v>
      </c>
      <c r="C112" s="652">
        <v>1088560</v>
      </c>
      <c r="D112" s="652">
        <v>1593801</v>
      </c>
      <c r="E112" s="653">
        <f>D112/C112</f>
        <v>1.4641370250606305</v>
      </c>
      <c r="F112" s="6"/>
      <c r="G112" s="61"/>
      <c r="H112" s="61"/>
      <c r="I112" s="61"/>
      <c r="J112" s="243"/>
      <c r="K112" s="39"/>
      <c r="L112" s="503">
        <f>SUM(J112:K112)</f>
        <v>0</v>
      </c>
      <c r="M112" s="524"/>
      <c r="N112" s="39"/>
      <c r="O112" s="497">
        <f>SUM(M112:N112)</f>
        <v>0</v>
      </c>
      <c r="P112" s="163"/>
      <c r="Q112" s="163"/>
      <c r="R112" s="521"/>
      <c r="S112" s="58"/>
      <c r="T112" s="58"/>
      <c r="U112" s="522"/>
      <c r="V112" s="521"/>
      <c r="W112" s="4"/>
      <c r="Z112" s="529"/>
      <c r="AA112" s="4"/>
      <c r="AB112" s="4"/>
      <c r="AC112" s="530"/>
    </row>
    <row r="113" spans="1:29" ht="15.75">
      <c r="A113" s="75">
        <v>2</v>
      </c>
      <c r="B113" s="167" t="s">
        <v>417</v>
      </c>
      <c r="C113" s="652">
        <v>840620</v>
      </c>
      <c r="D113" s="652">
        <v>592790</v>
      </c>
      <c r="E113" s="654">
        <f>D113/C113</f>
        <v>0.7051818895577074</v>
      </c>
      <c r="F113" s="6"/>
      <c r="G113" s="61"/>
      <c r="H113" s="61"/>
      <c r="I113" s="61"/>
      <c r="J113" s="243"/>
      <c r="K113" s="39"/>
      <c r="L113" s="503">
        <f>SUM(J113:K113)</f>
        <v>0</v>
      </c>
      <c r="M113" s="524"/>
      <c r="N113" s="39"/>
      <c r="O113" s="497">
        <f>SUM(M113:N113)</f>
        <v>0</v>
      </c>
      <c r="P113" s="163"/>
      <c r="Q113" s="163"/>
      <c r="R113" s="521"/>
      <c r="S113" s="58"/>
      <c r="T113" s="58"/>
      <c r="U113" s="522"/>
      <c r="V113" s="521"/>
      <c r="W113" s="4"/>
      <c r="Z113" s="529"/>
      <c r="AA113" s="4"/>
      <c r="AB113" s="4"/>
      <c r="AC113" s="530"/>
    </row>
    <row r="114" spans="1:29" ht="16.5" thickBot="1">
      <c r="A114" s="277"/>
      <c r="B114" s="331" t="s">
        <v>11</v>
      </c>
      <c r="C114" s="14">
        <f>SUM(C112:C113)</f>
        <v>1929180</v>
      </c>
      <c r="D114" s="14">
        <f>SUM(D112:D113)</f>
        <v>2186591</v>
      </c>
      <c r="E114" s="655">
        <f>D114/C114</f>
        <v>1.1334302657087467</v>
      </c>
      <c r="F114" s="6"/>
      <c r="G114" s="61"/>
      <c r="H114" s="61"/>
      <c r="I114" s="61"/>
      <c r="J114" s="525">
        <f aca="true" t="shared" si="1" ref="J114:O114">SUM(J112:J113)</f>
        <v>0</v>
      </c>
      <c r="K114" s="502">
        <f t="shared" si="1"/>
        <v>0</v>
      </c>
      <c r="L114" s="503">
        <f t="shared" si="1"/>
        <v>0</v>
      </c>
      <c r="M114" s="525">
        <f t="shared" si="1"/>
        <v>0</v>
      </c>
      <c r="N114" s="502">
        <f t="shared" si="1"/>
        <v>0</v>
      </c>
      <c r="O114" s="502">
        <f t="shared" si="1"/>
        <v>0</v>
      </c>
      <c r="P114" s="521"/>
      <c r="Q114" s="163"/>
      <c r="R114" s="523"/>
      <c r="S114" s="58"/>
      <c r="T114" s="58"/>
      <c r="U114" s="522"/>
      <c r="V114" s="521"/>
      <c r="W114" s="4"/>
      <c r="Z114" s="531"/>
      <c r="AA114" s="532"/>
      <c r="AB114" s="531"/>
      <c r="AC114" s="521"/>
    </row>
    <row r="115" spans="1:25" ht="15.75">
      <c r="A115" s="47"/>
      <c r="B115" s="59"/>
      <c r="C115" s="341"/>
      <c r="D115" s="342"/>
      <c r="E115" s="44"/>
      <c r="F115" s="114"/>
      <c r="G115" s="61"/>
      <c r="H115" s="61"/>
      <c r="I115" s="61"/>
      <c r="J115" s="61"/>
      <c r="K115" s="61"/>
      <c r="L115" s="61"/>
      <c r="M115" s="62"/>
      <c r="N115" s="62"/>
      <c r="O115" s="62"/>
      <c r="P115" s="63"/>
      <c r="Q115" s="62"/>
      <c r="R115" s="62"/>
      <c r="S115" s="253"/>
      <c r="T115" s="62"/>
      <c r="U115" s="62"/>
      <c r="V115" s="63"/>
      <c r="W115" s="63"/>
      <c r="X115" s="63"/>
      <c r="Y115" s="63"/>
    </row>
    <row r="116" spans="1:25" s="54" customFormat="1" ht="15.75">
      <c r="A116" s="54" t="s">
        <v>393</v>
      </c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s="54" customFormat="1" ht="15.75" customHeight="1" thickBot="1">
      <c r="A117" s="54" t="s">
        <v>369</v>
      </c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30" ht="63">
      <c r="A118" s="983" t="s">
        <v>3</v>
      </c>
      <c r="B118" s="963" t="s">
        <v>17</v>
      </c>
      <c r="C118" s="964" t="str">
        <f>C111</f>
        <v>No of meals to be served during 01.04.2019 to 31.12.2019</v>
      </c>
      <c r="D118" s="964" t="s">
        <v>391</v>
      </c>
      <c r="E118" s="984" t="s">
        <v>84</v>
      </c>
      <c r="F118" s="340"/>
      <c r="G118" s="61"/>
      <c r="H118" s="61"/>
      <c r="I118" s="61"/>
      <c r="J118" s="61"/>
      <c r="M118" s="58"/>
      <c r="N118" s="58"/>
      <c r="O118" s="58"/>
      <c r="P118" s="520"/>
      <c r="Q118" s="520"/>
      <c r="R118" s="520"/>
      <c r="S118" s="58"/>
      <c r="T118" s="58"/>
      <c r="U118" s="58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5.75">
      <c r="A119" s="343">
        <v>1</v>
      </c>
      <c r="B119" s="167" t="s">
        <v>416</v>
      </c>
      <c r="C119" s="651">
        <v>546920</v>
      </c>
      <c r="D119" s="506">
        <v>664224</v>
      </c>
      <c r="E119" s="328">
        <f>D119/C119</f>
        <v>1.2144810941271118</v>
      </c>
      <c r="F119" s="6"/>
      <c r="G119" s="61"/>
      <c r="H119" s="61"/>
      <c r="I119" s="61"/>
      <c r="J119" s="61"/>
      <c r="M119" s="58"/>
      <c r="N119" s="58"/>
      <c r="O119" s="58"/>
      <c r="P119" s="513"/>
      <c r="Q119" s="163"/>
      <c r="R119" s="521"/>
      <c r="S119" s="179"/>
      <c r="T119" s="58"/>
      <c r="U119" s="58"/>
      <c r="V119" s="4"/>
      <c r="W119" s="4"/>
      <c r="X119" s="58"/>
      <c r="Y119" s="4"/>
      <c r="Z119" s="4"/>
      <c r="AA119" s="4"/>
      <c r="AB119" s="4"/>
      <c r="AC119" s="4"/>
      <c r="AD119" s="4"/>
    </row>
    <row r="120" spans="1:30" ht="15.75">
      <c r="A120" s="343">
        <v>2</v>
      </c>
      <c r="B120" s="167" t="s">
        <v>417</v>
      </c>
      <c r="C120" s="651">
        <v>284460</v>
      </c>
      <c r="D120" s="506">
        <v>243848</v>
      </c>
      <c r="E120" s="328">
        <f>D120/C120</f>
        <v>0.85723124516628</v>
      </c>
      <c r="F120" s="6"/>
      <c r="G120" s="61"/>
      <c r="H120" s="61"/>
      <c r="I120" s="61"/>
      <c r="J120" s="61"/>
      <c r="M120" s="58"/>
      <c r="N120" s="58"/>
      <c r="O120" s="58"/>
      <c r="P120" s="513"/>
      <c r="Q120" s="163"/>
      <c r="R120" s="521"/>
      <c r="S120" s="179"/>
      <c r="T120" s="58"/>
      <c r="U120" s="58"/>
      <c r="V120" s="4"/>
      <c r="W120" s="4"/>
      <c r="X120" s="58"/>
      <c r="Y120" s="4"/>
      <c r="Z120" s="4"/>
      <c r="AA120" s="4"/>
      <c r="AB120" s="4"/>
      <c r="AC120" s="4"/>
      <c r="AD120" s="4"/>
    </row>
    <row r="121" spans="1:30" ht="16.5" thickBot="1">
      <c r="A121" s="344"/>
      <c r="B121" s="345" t="s">
        <v>11</v>
      </c>
      <c r="C121" s="504">
        <f>SUM(C119:C120)</f>
        <v>831380</v>
      </c>
      <c r="D121" s="504">
        <f>SUM(D119:D120)</f>
        <v>908072</v>
      </c>
      <c r="E121" s="656">
        <f>D121/C121</f>
        <v>1.0922466260915586</v>
      </c>
      <c r="F121" s="6"/>
      <c r="G121" s="61"/>
      <c r="H121" s="61"/>
      <c r="I121" s="61"/>
      <c r="J121" s="61"/>
      <c r="M121" s="58"/>
      <c r="N121" s="58"/>
      <c r="O121" s="58"/>
      <c r="P121" s="518"/>
      <c r="Q121" s="526"/>
      <c r="R121" s="521"/>
      <c r="S121" s="58"/>
      <c r="T121" s="58"/>
      <c r="U121" s="58"/>
      <c r="V121" s="4"/>
      <c r="W121" s="4"/>
      <c r="X121" s="58"/>
      <c r="Y121" s="4"/>
      <c r="Z121" s="4"/>
      <c r="AA121" s="4"/>
      <c r="AB121" s="4"/>
      <c r="AC121" s="4"/>
      <c r="AD121" s="4"/>
    </row>
    <row r="122" spans="1:30" ht="15.75">
      <c r="A122" s="47"/>
      <c r="B122" s="59"/>
      <c r="C122" s="341"/>
      <c r="D122" s="342"/>
      <c r="E122" s="44"/>
      <c r="F122" s="114"/>
      <c r="G122" s="61"/>
      <c r="H122" s="61"/>
      <c r="I122" s="61"/>
      <c r="J122" s="61"/>
      <c r="K122" s="61"/>
      <c r="L122" s="61"/>
      <c r="M122" s="61"/>
      <c r="N122" s="61"/>
      <c r="O122" s="61"/>
      <c r="S122" s="62"/>
      <c r="T122" s="62"/>
      <c r="U122" s="62"/>
      <c r="V122" s="65"/>
      <c r="W122" s="65"/>
      <c r="X122" s="65"/>
      <c r="Y122" s="65"/>
      <c r="Z122" s="4"/>
      <c r="AA122" s="4"/>
      <c r="AB122" s="4"/>
      <c r="AC122" s="4"/>
      <c r="AD122" s="4"/>
    </row>
    <row r="123" spans="1:30" ht="15.75">
      <c r="A123" s="47"/>
      <c r="B123" s="59"/>
      <c r="C123" s="341"/>
      <c r="D123" s="342"/>
      <c r="E123" s="44"/>
      <c r="F123" s="114"/>
      <c r="G123" s="61"/>
      <c r="H123" s="61"/>
      <c r="I123" s="61"/>
      <c r="J123" s="61"/>
      <c r="K123" s="61"/>
      <c r="L123" s="61"/>
      <c r="M123" s="61"/>
      <c r="N123" s="61"/>
      <c r="O123" s="61"/>
      <c r="S123" s="62"/>
      <c r="T123" s="62"/>
      <c r="U123" s="62"/>
      <c r="V123" s="65"/>
      <c r="W123" s="65"/>
      <c r="X123" s="65"/>
      <c r="Y123" s="65"/>
      <c r="Z123" s="4"/>
      <c r="AA123" s="4"/>
      <c r="AB123" s="4"/>
      <c r="AC123" s="4"/>
      <c r="AD123" s="4"/>
    </row>
    <row r="124" spans="1:30" ht="15.75">
      <c r="A124" s="47"/>
      <c r="B124" s="59"/>
      <c r="C124" s="341"/>
      <c r="D124" s="342"/>
      <c r="E124" s="44"/>
      <c r="F124" s="114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62"/>
      <c r="R124" s="62"/>
      <c r="S124" s="62"/>
      <c r="T124" s="62"/>
      <c r="U124" s="62"/>
      <c r="V124" s="65"/>
      <c r="W124" s="65"/>
      <c r="X124" s="65"/>
      <c r="Y124" s="65"/>
      <c r="Z124" s="4"/>
      <c r="AA124" s="4"/>
      <c r="AB124" s="4"/>
      <c r="AC124" s="4"/>
      <c r="AD124" s="4"/>
    </row>
    <row r="125" spans="1:30" ht="15.75">
      <c r="A125" s="47"/>
      <c r="B125" s="59"/>
      <c r="C125" s="341"/>
      <c r="D125" s="342"/>
      <c r="E125" s="44"/>
      <c r="F125" s="114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62"/>
      <c r="R125" s="62"/>
      <c r="S125" s="62"/>
      <c r="T125" s="62"/>
      <c r="U125" s="62"/>
      <c r="V125" s="65"/>
      <c r="W125" s="65"/>
      <c r="X125" s="65"/>
      <c r="Y125" s="65"/>
      <c r="Z125" s="4"/>
      <c r="AA125" s="4"/>
      <c r="AB125" s="4"/>
      <c r="AC125" s="4"/>
      <c r="AD125" s="4"/>
    </row>
    <row r="126" spans="1:30" s="18" customFormat="1" ht="16.5" customHeight="1">
      <c r="A126" s="897" t="s">
        <v>75</v>
      </c>
      <c r="B126" s="897"/>
      <c r="C126" s="897"/>
      <c r="D126" s="897"/>
      <c r="E126" s="897"/>
      <c r="F126" s="897"/>
      <c r="G126" s="346"/>
      <c r="H126" s="346"/>
      <c r="I126" s="346"/>
      <c r="J126" s="346"/>
      <c r="K126" s="29"/>
      <c r="L126" s="29"/>
      <c r="M126" s="29"/>
      <c r="N126" s="29"/>
      <c r="O126" s="29"/>
      <c r="P126" s="66"/>
      <c r="Q126" s="66"/>
      <c r="R126" s="66"/>
      <c r="S126" s="66"/>
      <c r="T126" s="66"/>
      <c r="U126" s="66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18" customFormat="1" ht="16.5" customHeight="1">
      <c r="A127" s="139"/>
      <c r="B127" s="304"/>
      <c r="C127" s="304"/>
      <c r="D127" s="46"/>
      <c r="E127" s="347"/>
      <c r="F127" s="304"/>
      <c r="G127" s="346"/>
      <c r="H127" s="346"/>
      <c r="I127" s="346"/>
      <c r="J127" s="346"/>
      <c r="K127" s="29"/>
      <c r="L127" s="29"/>
      <c r="M127" s="29"/>
      <c r="N127" s="29"/>
      <c r="O127" s="29"/>
      <c r="P127" s="66"/>
      <c r="Q127" s="66"/>
      <c r="R127" s="66"/>
      <c r="S127" s="66"/>
      <c r="T127" s="66"/>
      <c r="U127" s="66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217" customFormat="1" ht="21.75" customHeight="1" thickBot="1">
      <c r="A128" s="348" t="s">
        <v>61</v>
      </c>
      <c r="B128" s="348"/>
      <c r="C128" s="348"/>
      <c r="D128" s="348"/>
      <c r="E128" s="348"/>
      <c r="F128" s="348"/>
      <c r="G128" s="348"/>
      <c r="H128" s="348"/>
      <c r="I128" s="348"/>
      <c r="J128" s="34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</row>
    <row r="129" spans="1:20" ht="31.5">
      <c r="A129" s="966" t="s">
        <v>3</v>
      </c>
      <c r="B129" s="971" t="s">
        <v>427</v>
      </c>
      <c r="C129" s="985" t="s">
        <v>4</v>
      </c>
      <c r="D129" s="985" t="s">
        <v>5</v>
      </c>
      <c r="E129" s="986" t="s">
        <v>6</v>
      </c>
      <c r="F129" s="987" t="s">
        <v>7</v>
      </c>
      <c r="G129" s="61"/>
      <c r="H129" s="61"/>
      <c r="I129" s="61"/>
      <c r="J129" s="61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30" ht="15.75">
      <c r="A130" s="349">
        <v>1</v>
      </c>
      <c r="B130" s="327">
        <v>2</v>
      </c>
      <c r="C130" s="350">
        <v>3</v>
      </c>
      <c r="D130" s="350">
        <v>4</v>
      </c>
      <c r="E130" s="351" t="s">
        <v>8</v>
      </c>
      <c r="F130" s="352">
        <v>6</v>
      </c>
      <c r="G130" s="61"/>
      <c r="H130" s="61"/>
      <c r="I130" s="61"/>
      <c r="J130" s="61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31.5">
      <c r="A131" s="719">
        <v>1</v>
      </c>
      <c r="B131" s="821" t="s">
        <v>331</v>
      </c>
      <c r="C131" s="725">
        <v>0</v>
      </c>
      <c r="D131" s="721">
        <f>C131</f>
        <v>0</v>
      </c>
      <c r="E131" s="722">
        <f>D131-C131</f>
        <v>0</v>
      </c>
      <c r="F131" s="79">
        <v>0</v>
      </c>
      <c r="G131" s="61"/>
      <c r="H131" s="61"/>
      <c r="I131" s="61"/>
      <c r="J131" s="61"/>
      <c r="K131" s="58"/>
      <c r="L131" s="535"/>
      <c r="M131" s="58"/>
      <c r="N131" s="535"/>
      <c r="O131" s="58"/>
      <c r="P131" s="535"/>
      <c r="Q131" s="58"/>
      <c r="R131" s="535"/>
      <c r="S131" s="58"/>
      <c r="T131" s="58"/>
      <c r="U131" s="66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31.5" customHeight="1">
      <c r="A132" s="719">
        <v>2</v>
      </c>
      <c r="B132" s="167" t="s">
        <v>394</v>
      </c>
      <c r="C132" s="726">
        <v>435.19</v>
      </c>
      <c r="D132" s="721">
        <f>C132</f>
        <v>435.19</v>
      </c>
      <c r="E132" s="722">
        <f>D132-C132</f>
        <v>0</v>
      </c>
      <c r="F132" s="79">
        <f>E132/C132</f>
        <v>0</v>
      </c>
      <c r="G132" s="61"/>
      <c r="H132" s="61"/>
      <c r="I132" s="61"/>
      <c r="J132" s="61"/>
      <c r="K132" s="58"/>
      <c r="L132" s="535"/>
      <c r="M132" s="58"/>
      <c r="N132" s="535"/>
      <c r="O132" s="58"/>
      <c r="P132" s="535"/>
      <c r="Q132" s="58"/>
      <c r="R132" s="535"/>
      <c r="S132" s="58"/>
      <c r="T132" s="58"/>
      <c r="U132" s="58"/>
      <c r="V132" s="58"/>
      <c r="W132" s="58"/>
      <c r="X132" s="4"/>
      <c r="Y132" s="4"/>
      <c r="Z132" s="4"/>
      <c r="AA132" s="4"/>
      <c r="AB132" s="4"/>
      <c r="AC132" s="4"/>
      <c r="AD132" s="4"/>
    </row>
    <row r="133" spans="1:30" ht="33.75" customHeight="1" thickBot="1">
      <c r="A133" s="148">
        <v>3</v>
      </c>
      <c r="B133" s="820" t="s">
        <v>346</v>
      </c>
      <c r="C133" s="727">
        <v>245.6</v>
      </c>
      <c r="D133" s="735">
        <f>C133</f>
        <v>245.6</v>
      </c>
      <c r="E133" s="723">
        <f>D133-C133</f>
        <v>0</v>
      </c>
      <c r="F133" s="724">
        <f>E133/C133</f>
        <v>0</v>
      </c>
      <c r="G133" s="61"/>
      <c r="H133" s="61"/>
      <c r="I133" s="61"/>
      <c r="J133" s="61"/>
      <c r="K133" s="58"/>
      <c r="L133" s="535"/>
      <c r="M133" s="58"/>
      <c r="N133" s="535"/>
      <c r="O133" s="58"/>
      <c r="P133" s="535"/>
      <c r="Q133" s="58"/>
      <c r="R133" s="535"/>
      <c r="S133" s="40"/>
      <c r="T133" s="58"/>
      <c r="U133" s="58"/>
      <c r="V133" s="68"/>
      <c r="W133" s="68"/>
      <c r="X133" s="4"/>
      <c r="Y133" s="4"/>
      <c r="Z133" s="4"/>
      <c r="AA133" s="4"/>
      <c r="AB133" s="4"/>
      <c r="AC133" s="4"/>
      <c r="AD133" s="4"/>
    </row>
    <row r="134" spans="1:30" ht="15.75">
      <c r="A134" s="353"/>
      <c r="B134" s="6"/>
      <c r="C134" s="6"/>
      <c r="D134" s="56"/>
      <c r="E134" s="51"/>
      <c r="F134" s="6"/>
      <c r="G134" s="61"/>
      <c r="H134" s="61"/>
      <c r="I134" s="61"/>
      <c r="J134" s="61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4"/>
      <c r="W134" s="4"/>
      <c r="X134" s="4"/>
      <c r="Y134" s="4"/>
      <c r="Z134" s="4"/>
      <c r="AA134" s="4"/>
      <c r="AB134" s="4"/>
      <c r="AC134" s="4"/>
      <c r="AD134" s="4"/>
    </row>
    <row r="135" spans="1:10" s="69" customFormat="1" ht="15.75">
      <c r="A135" s="369" t="s">
        <v>62</v>
      </c>
      <c r="B135" s="369"/>
      <c r="C135" s="369"/>
      <c r="D135" s="369"/>
      <c r="E135" s="369"/>
      <c r="F135" s="369"/>
      <c r="G135" s="369"/>
      <c r="H135" s="369"/>
      <c r="I135" s="369"/>
      <c r="J135" s="369"/>
    </row>
    <row r="136" spans="1:30" ht="15.75">
      <c r="A136" s="370"/>
      <c r="B136" s="371"/>
      <c r="C136" s="371"/>
      <c r="D136" s="371"/>
      <c r="E136" s="372"/>
      <c r="F136" s="371"/>
      <c r="G136" s="204"/>
      <c r="H136" s="204"/>
      <c r="I136" s="204"/>
      <c r="J136" s="204"/>
      <c r="K136" s="62"/>
      <c r="L136" s="121"/>
      <c r="M136" s="121"/>
      <c r="N136" s="69"/>
      <c r="O136" s="62"/>
      <c r="P136" s="62"/>
      <c r="Q136" s="62"/>
      <c r="R136" s="62"/>
      <c r="S136" s="62"/>
      <c r="T136" s="62"/>
      <c r="U136" s="62"/>
      <c r="V136" s="65"/>
      <c r="W136" s="65"/>
      <c r="X136" s="65"/>
      <c r="Y136" s="65"/>
      <c r="Z136" s="4"/>
      <c r="AA136" s="4"/>
      <c r="AB136" s="4"/>
      <c r="AC136" s="4"/>
      <c r="AD136" s="4"/>
    </row>
    <row r="137" spans="1:30" s="1" customFormat="1" ht="15.75">
      <c r="A137" s="249" t="s">
        <v>332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67"/>
      <c r="L137" s="536"/>
      <c r="M137" s="536"/>
      <c r="N137" s="536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ht="16.5" thickBot="1">
      <c r="A138" s="884" t="s">
        <v>370</v>
      </c>
      <c r="B138" s="884"/>
      <c r="C138" s="884"/>
      <c r="D138" s="884"/>
      <c r="E138" s="884"/>
      <c r="F138" s="884"/>
      <c r="G138" s="373"/>
      <c r="H138" s="373"/>
      <c r="I138" s="373"/>
      <c r="J138" s="373"/>
      <c r="K138" s="69"/>
      <c r="L138" s="69"/>
      <c r="M138" s="69"/>
      <c r="N138" s="69"/>
      <c r="O138" s="70"/>
      <c r="P138" s="70"/>
      <c r="Q138" s="70"/>
      <c r="R138" s="70"/>
      <c r="S138" s="70"/>
      <c r="T138" s="70"/>
      <c r="U138" s="70"/>
      <c r="V138" s="71"/>
      <c r="W138" s="71"/>
      <c r="X138" s="71"/>
      <c r="Y138" s="71"/>
      <c r="Z138" s="4"/>
      <c r="AA138" s="4"/>
      <c r="AB138" s="4"/>
      <c r="AC138" s="4"/>
      <c r="AD138" s="4"/>
    </row>
    <row r="139" spans="1:15" ht="47.25" customHeight="1" thickBot="1">
      <c r="A139" s="974" t="s">
        <v>9</v>
      </c>
      <c r="B139" s="975" t="s">
        <v>10</v>
      </c>
      <c r="C139" s="988" t="s">
        <v>395</v>
      </c>
      <c r="D139" s="988" t="s">
        <v>333</v>
      </c>
      <c r="E139" s="989" t="s">
        <v>396</v>
      </c>
      <c r="F139" s="374"/>
      <c r="G139" s="204"/>
      <c r="H139" s="204"/>
      <c r="I139" s="101" t="s">
        <v>150</v>
      </c>
      <c r="J139" s="101" t="s">
        <v>151</v>
      </c>
      <c r="K139" s="72" t="s">
        <v>161</v>
      </c>
      <c r="M139" s="534" t="s">
        <v>152</v>
      </c>
      <c r="N139" s="534" t="s">
        <v>153</v>
      </c>
      <c r="O139" s="72" t="s">
        <v>162</v>
      </c>
    </row>
    <row r="140" spans="1:31" ht="15.75">
      <c r="A140" s="541">
        <v>1</v>
      </c>
      <c r="B140" s="167" t="s">
        <v>416</v>
      </c>
      <c r="C140" s="728">
        <f>K140</f>
        <v>304.7</v>
      </c>
      <c r="D140" s="729">
        <f>O140</f>
        <v>0</v>
      </c>
      <c r="E140" s="730">
        <f>D140/C140</f>
        <v>0</v>
      </c>
      <c r="F140" s="374"/>
      <c r="G140" s="204"/>
      <c r="H140" s="204"/>
      <c r="I140" s="696">
        <v>187.5</v>
      </c>
      <c r="J140" s="671">
        <v>117.2</v>
      </c>
      <c r="K140" s="537">
        <f>SUM(I140:J140)</f>
        <v>304.7</v>
      </c>
      <c r="M140" s="672">
        <v>0</v>
      </c>
      <c r="N140" s="670">
        <v>0</v>
      </c>
      <c r="O140" s="539">
        <f>SUM(M140:N140)</f>
        <v>0</v>
      </c>
      <c r="AE140" s="209"/>
    </row>
    <row r="141" spans="1:15" ht="16.5" thickBot="1">
      <c r="A141" s="216">
        <v>2</v>
      </c>
      <c r="B141" s="167" t="s">
        <v>417</v>
      </c>
      <c r="C141" s="728">
        <f>K141</f>
        <v>130.49</v>
      </c>
      <c r="D141" s="729">
        <f>O141</f>
        <v>0</v>
      </c>
      <c r="E141" s="731">
        <f>D141/C141</f>
        <v>0</v>
      </c>
      <c r="F141" s="374"/>
      <c r="G141" s="204"/>
      <c r="H141" s="204"/>
      <c r="I141" s="696">
        <v>80.54</v>
      </c>
      <c r="J141" s="671">
        <v>49.95</v>
      </c>
      <c r="K141" s="537">
        <f>SUM(I141:J141)</f>
        <v>130.49</v>
      </c>
      <c r="M141" s="670">
        <v>0</v>
      </c>
      <c r="N141" s="670">
        <v>0</v>
      </c>
      <c r="O141" s="539">
        <f>SUM(M141:N141)</f>
        <v>0</v>
      </c>
    </row>
    <row r="142" spans="1:15" ht="16.5" thickBot="1">
      <c r="A142" s="543"/>
      <c r="B142" s="544" t="s">
        <v>11</v>
      </c>
      <c r="C142" s="732">
        <f>SUM(C140:C141)</f>
        <v>435.19</v>
      </c>
      <c r="D142" s="732">
        <f>SUM(D140:D141)</f>
        <v>0</v>
      </c>
      <c r="E142" s="542">
        <f>D142/C142</f>
        <v>0</v>
      </c>
      <c r="F142" s="203"/>
      <c r="G142" s="204"/>
      <c r="H142" s="204"/>
      <c r="I142" s="669">
        <f>SUM(I140:I141)</f>
        <v>268.04</v>
      </c>
      <c r="J142" s="538">
        <f>SUM(J140:J141)</f>
        <v>167.15</v>
      </c>
      <c r="K142" s="537">
        <f>SUM(I142:J142)</f>
        <v>435.19000000000005</v>
      </c>
      <c r="M142" s="568">
        <f>SUM(M140:M141)</f>
        <v>0</v>
      </c>
      <c r="N142" s="568">
        <f>SUM(N140:N141)</f>
        <v>0</v>
      </c>
      <c r="O142" s="539">
        <f>SUM(M142:N142)</f>
        <v>0</v>
      </c>
    </row>
    <row r="143" spans="1:30" ht="15.75">
      <c r="A143" s="205"/>
      <c r="B143" s="203"/>
      <c r="C143" s="203"/>
      <c r="D143" s="205"/>
      <c r="E143" s="206"/>
      <c r="F143" s="203"/>
      <c r="G143" s="204"/>
      <c r="H143" s="204"/>
      <c r="I143" s="204"/>
      <c r="J143" s="204"/>
      <c r="P143" s="66"/>
      <c r="Q143" s="252"/>
      <c r="R143" s="66"/>
      <c r="S143" s="66"/>
      <c r="T143" s="66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ht="15.75">
      <c r="A144" s="249" t="s">
        <v>347</v>
      </c>
      <c r="B144" s="249"/>
      <c r="C144" s="249"/>
      <c r="D144" s="249"/>
      <c r="E144" s="249"/>
      <c r="F144" s="249"/>
      <c r="G144" s="376"/>
      <c r="H144" s="376"/>
      <c r="I144" s="376"/>
      <c r="J144" s="376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8"/>
      <c r="W144" s="78"/>
      <c r="X144" s="78"/>
      <c r="Y144" s="78"/>
      <c r="Z144" s="4"/>
      <c r="AA144" s="4"/>
      <c r="AB144" s="4"/>
      <c r="AC144" s="4"/>
      <c r="AD144" s="4"/>
    </row>
    <row r="145" spans="1:155" ht="16.5" thickBot="1">
      <c r="A145" s="900" t="s">
        <v>371</v>
      </c>
      <c r="B145" s="900"/>
      <c r="C145" s="900"/>
      <c r="D145" s="900"/>
      <c r="E145" s="377" t="s">
        <v>202</v>
      </c>
      <c r="F145" s="203"/>
      <c r="G145" s="204"/>
      <c r="H145" s="204"/>
      <c r="I145" s="204"/>
      <c r="J145" s="204"/>
      <c r="P145" s="58"/>
      <c r="Q145" s="58"/>
      <c r="R145" s="58"/>
      <c r="S145" s="58"/>
      <c r="T145" s="58"/>
      <c r="U145" s="58"/>
      <c r="V145" s="4"/>
      <c r="W145" s="4"/>
      <c r="X145" s="4"/>
      <c r="Y145" s="4"/>
      <c r="Z145" s="4"/>
      <c r="AA145" s="4"/>
      <c r="AB145" s="4"/>
      <c r="AC145" s="4"/>
      <c r="AD145" s="4"/>
      <c r="EY145" s="3" t="s">
        <v>133</v>
      </c>
    </row>
    <row r="146" spans="1:30" ht="79.5" thickBot="1">
      <c r="A146" s="968" t="s">
        <v>3</v>
      </c>
      <c r="B146" s="969" t="s">
        <v>10</v>
      </c>
      <c r="C146" s="990" t="s">
        <v>397</v>
      </c>
      <c r="D146" s="990" t="s">
        <v>348</v>
      </c>
      <c r="E146" s="982" t="s">
        <v>398</v>
      </c>
      <c r="F146" s="374"/>
      <c r="G146" s="204"/>
      <c r="H146" s="204"/>
      <c r="I146" s="73" t="s">
        <v>154</v>
      </c>
      <c r="J146" s="73" t="s">
        <v>155</v>
      </c>
      <c r="K146" s="73" t="s">
        <v>163</v>
      </c>
      <c r="M146" s="73" t="s">
        <v>156</v>
      </c>
      <c r="N146" s="73" t="s">
        <v>157</v>
      </c>
      <c r="O146" s="73" t="s">
        <v>164</v>
      </c>
      <c r="P146" s="58"/>
      <c r="Q146" s="540" t="s">
        <v>158</v>
      </c>
      <c r="R146" s="540" t="s">
        <v>159</v>
      </c>
      <c r="S146" s="540" t="s">
        <v>160</v>
      </c>
      <c r="T146" s="58"/>
      <c r="U146" s="58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5.75">
      <c r="A147" s="545">
        <v>1</v>
      </c>
      <c r="B147" s="167" t="s">
        <v>416</v>
      </c>
      <c r="C147" s="728">
        <f>C140</f>
        <v>304.7</v>
      </c>
      <c r="D147" s="733">
        <f>S147</f>
        <v>-128.01999999999998</v>
      </c>
      <c r="E147" s="546">
        <f>D147/C147</f>
        <v>-0.42015096816540853</v>
      </c>
      <c r="F147" s="203"/>
      <c r="G147" s="204"/>
      <c r="H147" s="204"/>
      <c r="I147" s="697">
        <v>75.56</v>
      </c>
      <c r="J147" s="697">
        <v>55.43</v>
      </c>
      <c r="K147" s="539">
        <f>SUM(I147:J147)</f>
        <v>130.99</v>
      </c>
      <c r="M147" s="698">
        <v>159.38</v>
      </c>
      <c r="N147" s="697">
        <v>99.63</v>
      </c>
      <c r="O147" s="539">
        <f>SUM(M147:N147)</f>
        <v>259.01</v>
      </c>
      <c r="P147" s="58"/>
      <c r="Q147" s="697">
        <v>-83.82</v>
      </c>
      <c r="R147" s="699">
        <v>-44.199999999999996</v>
      </c>
      <c r="S147" s="539">
        <f>SUM(Q147:R147)</f>
        <v>-128.01999999999998</v>
      </c>
      <c r="T147" s="58"/>
      <c r="U147" s="181"/>
      <c r="V147" s="182"/>
      <c r="W147" s="182"/>
      <c r="X147" s="182"/>
      <c r="Y147" s="68"/>
      <c r="Z147" s="4"/>
      <c r="AA147" s="4"/>
      <c r="AB147" s="4"/>
      <c r="AC147" s="4"/>
      <c r="AD147" s="4"/>
    </row>
    <row r="148" spans="1:30" ht="16.5" thickBot="1">
      <c r="A148" s="378">
        <v>2</v>
      </c>
      <c r="B148" s="167" t="s">
        <v>417</v>
      </c>
      <c r="C148" s="734">
        <f>C141</f>
        <v>130.49</v>
      </c>
      <c r="D148" s="733">
        <f>S148</f>
        <v>18.749999999999993</v>
      </c>
      <c r="E148" s="292">
        <f>D148/C148</f>
        <v>0.14368917158402936</v>
      </c>
      <c r="F148" s="203"/>
      <c r="G148" s="204"/>
      <c r="H148" s="204"/>
      <c r="I148" s="697">
        <v>68.35</v>
      </c>
      <c r="J148" s="697">
        <v>46.26</v>
      </c>
      <c r="K148" s="539">
        <f>SUM(I148:J148)</f>
        <v>114.60999999999999</v>
      </c>
      <c r="M148" s="698">
        <v>59.28</v>
      </c>
      <c r="N148" s="697">
        <v>36.58</v>
      </c>
      <c r="O148" s="539">
        <f>SUM(M148:N148)</f>
        <v>95.86</v>
      </c>
      <c r="P148" s="58"/>
      <c r="Q148" s="697">
        <v>9.069999999999993</v>
      </c>
      <c r="R148" s="699">
        <v>9.68</v>
      </c>
      <c r="S148" s="539">
        <f>SUM(Q148:R148)</f>
        <v>18.749999999999993</v>
      </c>
      <c r="T148" s="58"/>
      <c r="U148" s="181"/>
      <c r="V148" s="182"/>
      <c r="W148" s="182"/>
      <c r="X148" s="182"/>
      <c r="Y148" s="68"/>
      <c r="Z148" s="4"/>
      <c r="AA148" s="4"/>
      <c r="AB148" s="4"/>
      <c r="AC148" s="4"/>
      <c r="AD148" s="4"/>
    </row>
    <row r="149" spans="1:30" ht="16.5" thickBot="1">
      <c r="A149" s="548"/>
      <c r="B149" s="549" t="s">
        <v>11</v>
      </c>
      <c r="C149" s="732">
        <f>SUM(C147:C148)</f>
        <v>435.19</v>
      </c>
      <c r="D149" s="625">
        <f>SUM(D147:D148)</f>
        <v>-109.26999999999998</v>
      </c>
      <c r="E149" s="550">
        <f>D149/C149</f>
        <v>-0.2510857326684896</v>
      </c>
      <c r="F149" s="379"/>
      <c r="G149" s="204"/>
      <c r="H149" s="204"/>
      <c r="I149" s="568">
        <f>SUM(I147:I148)</f>
        <v>143.91</v>
      </c>
      <c r="J149" s="568">
        <f>SUM(J147:J148)</f>
        <v>101.69</v>
      </c>
      <c r="K149" s="539">
        <f>SUM(I149:J149)</f>
        <v>245.6</v>
      </c>
      <c r="M149" s="568">
        <f>SUM(M147:M148)</f>
        <v>218.66</v>
      </c>
      <c r="N149" s="568">
        <f>SUM(N147:N148)</f>
        <v>136.20999999999998</v>
      </c>
      <c r="O149" s="539">
        <f>SUM(M149:N149)</f>
        <v>354.87</v>
      </c>
      <c r="P149" s="58"/>
      <c r="Q149" s="568">
        <f>SUM(Q147:Q148)</f>
        <v>-74.75</v>
      </c>
      <c r="R149" s="568">
        <f>SUM(R147:R148)</f>
        <v>-34.519999999999996</v>
      </c>
      <c r="S149" s="539">
        <f>SUM(Q149:R149)</f>
        <v>-109.27</v>
      </c>
      <c r="T149" s="58"/>
      <c r="U149" s="58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5.75">
      <c r="A150" s="205"/>
      <c r="B150" s="203"/>
      <c r="C150" s="203"/>
      <c r="D150" s="205"/>
      <c r="E150" s="206"/>
      <c r="F150" s="203"/>
      <c r="G150" s="204"/>
      <c r="H150" s="204"/>
      <c r="I150" s="204"/>
      <c r="J150" s="204"/>
      <c r="P150" s="58"/>
      <c r="Q150" s="58"/>
      <c r="R150" s="58"/>
      <c r="S150" s="58"/>
      <c r="T150" s="58"/>
      <c r="U150" s="58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5.75">
      <c r="A151" s="249" t="s">
        <v>118</v>
      </c>
      <c r="B151" s="249"/>
      <c r="C151" s="249"/>
      <c r="D151" s="249"/>
      <c r="E151" s="249"/>
      <c r="F151" s="203"/>
      <c r="G151" s="204"/>
      <c r="H151" s="204"/>
      <c r="I151" s="204"/>
      <c r="J151" s="204"/>
      <c r="K151" s="204"/>
      <c r="P151" s="58"/>
      <c r="Q151" s="58"/>
      <c r="R151" s="58"/>
      <c r="S151" s="58"/>
      <c r="T151" s="58"/>
      <c r="U151" s="58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6.5" thickBot="1">
      <c r="A152" s="202"/>
      <c r="B152" s="203"/>
      <c r="C152" s="203"/>
      <c r="D152" s="205"/>
      <c r="E152" s="206"/>
      <c r="F152" s="384" t="s">
        <v>12</v>
      </c>
      <c r="G152" s="204"/>
      <c r="H152" s="204"/>
      <c r="I152" s="204"/>
      <c r="J152" s="204"/>
      <c r="K152" s="204"/>
      <c r="P152" s="58"/>
      <c r="Q152" s="58"/>
      <c r="R152" s="58"/>
      <c r="S152" s="58"/>
      <c r="T152" s="58"/>
      <c r="U152" s="58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48" customHeight="1">
      <c r="A153" s="963" t="s">
        <v>13</v>
      </c>
      <c r="B153" s="964" t="s">
        <v>334</v>
      </c>
      <c r="C153" s="964" t="s">
        <v>349</v>
      </c>
      <c r="D153" s="964" t="s">
        <v>14</v>
      </c>
      <c r="E153" s="981" t="s">
        <v>15</v>
      </c>
      <c r="F153" s="991" t="s">
        <v>16</v>
      </c>
      <c r="G153" s="204"/>
      <c r="H153" s="204"/>
      <c r="I153" s="204"/>
      <c r="J153" s="204"/>
      <c r="K153" s="204"/>
      <c r="P153" s="58"/>
      <c r="Q153" s="58"/>
      <c r="R153" s="58"/>
      <c r="S153" s="58"/>
      <c r="T153" s="58"/>
      <c r="U153" s="58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6.5" thickBot="1">
      <c r="A154" s="385">
        <f>C149</f>
        <v>435.19</v>
      </c>
      <c r="B154" s="614">
        <f>D142</f>
        <v>0</v>
      </c>
      <c r="C154" s="615">
        <f>E163</f>
        <v>245.6</v>
      </c>
      <c r="D154" s="386">
        <f>B154+C154</f>
        <v>245.6</v>
      </c>
      <c r="E154" s="387">
        <f>D154/A154</f>
        <v>0.5643512029228612</v>
      </c>
      <c r="F154" s="301">
        <f>A154*85/100</f>
        <v>369.9115</v>
      </c>
      <c r="G154" s="204"/>
      <c r="H154" s="204"/>
      <c r="I154" s="204"/>
      <c r="J154" s="204"/>
      <c r="K154" s="204"/>
      <c r="P154" s="58"/>
      <c r="Q154" s="252"/>
      <c r="R154" s="58"/>
      <c r="S154" s="58"/>
      <c r="T154" s="58"/>
      <c r="U154" s="58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5.75">
      <c r="A155" s="875" t="s">
        <v>425</v>
      </c>
      <c r="B155" s="875"/>
      <c r="C155" s="875"/>
      <c r="D155" s="372"/>
      <c r="E155" s="372"/>
      <c r="F155" s="203"/>
      <c r="G155" s="204"/>
      <c r="H155" s="204"/>
      <c r="I155" s="204"/>
      <c r="J155" s="204"/>
      <c r="K155" s="204"/>
      <c r="P155" s="58"/>
      <c r="Q155" s="58"/>
      <c r="R155" s="58"/>
      <c r="S155" s="58"/>
      <c r="T155" s="58"/>
      <c r="U155" s="58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5.75">
      <c r="A156" s="205"/>
      <c r="B156" s="203"/>
      <c r="C156" s="203"/>
      <c r="D156" s="205"/>
      <c r="E156" s="206"/>
      <c r="F156" s="203"/>
      <c r="G156" s="204"/>
      <c r="H156" s="204"/>
      <c r="I156" s="204"/>
      <c r="J156" s="204"/>
      <c r="K156" s="204"/>
      <c r="P156" s="58"/>
      <c r="Q156" s="58"/>
      <c r="R156" s="58"/>
      <c r="S156" s="58"/>
      <c r="T156" s="58"/>
      <c r="U156" s="58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5.75">
      <c r="A157" s="205"/>
      <c r="B157" s="203"/>
      <c r="C157" s="203"/>
      <c r="D157" s="205"/>
      <c r="E157" s="206"/>
      <c r="F157" s="203"/>
      <c r="G157" s="204"/>
      <c r="H157" s="204"/>
      <c r="I157" s="204"/>
      <c r="J157" s="204"/>
      <c r="K157" s="204"/>
      <c r="P157" s="58"/>
      <c r="Q157" s="58"/>
      <c r="R157" s="58"/>
      <c r="S157" s="58"/>
      <c r="T157" s="58"/>
      <c r="U157" s="58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5.75">
      <c r="A158" s="249" t="s">
        <v>350</v>
      </c>
      <c r="B158" s="249"/>
      <c r="C158" s="249"/>
      <c r="D158" s="205"/>
      <c r="E158" s="206"/>
      <c r="F158" s="203"/>
      <c r="G158" s="204"/>
      <c r="H158" s="204"/>
      <c r="I158" s="204"/>
      <c r="J158" s="204"/>
      <c r="K158" s="204"/>
      <c r="P158" s="58"/>
      <c r="Q158" s="58"/>
      <c r="R158" s="58"/>
      <c r="S158" s="58"/>
      <c r="T158" s="58"/>
      <c r="U158" s="58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6.5" thickBot="1">
      <c r="A159" s="421" t="s">
        <v>372</v>
      </c>
      <c r="B159" s="421"/>
      <c r="C159" s="203"/>
      <c r="D159" s="205"/>
      <c r="E159" s="206"/>
      <c r="F159" s="203"/>
      <c r="G159" s="204"/>
      <c r="H159" s="204"/>
      <c r="I159" s="204"/>
      <c r="J159" s="204"/>
      <c r="K159" s="204"/>
      <c r="P159" s="58"/>
      <c r="Q159" s="58"/>
      <c r="R159" s="58"/>
      <c r="S159" s="58"/>
      <c r="T159" s="58"/>
      <c r="U159" s="58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45.75" customHeight="1" thickBot="1">
      <c r="A160" s="968" t="s">
        <v>3</v>
      </c>
      <c r="B160" s="969" t="s">
        <v>17</v>
      </c>
      <c r="C160" s="992" t="s">
        <v>399</v>
      </c>
      <c r="D160" s="992" t="s">
        <v>334</v>
      </c>
      <c r="E160" s="978" t="s">
        <v>85</v>
      </c>
      <c r="F160" s="969" t="s">
        <v>18</v>
      </c>
      <c r="G160" s="993" t="s">
        <v>19</v>
      </c>
      <c r="H160" s="480"/>
      <c r="I160" s="204"/>
      <c r="J160" s="204"/>
      <c r="K160" s="204"/>
      <c r="M160" s="254"/>
      <c r="N160" s="254"/>
      <c r="O160" s="254"/>
      <c r="P160" s="83"/>
      <c r="Q160" s="83"/>
      <c r="R160" s="83"/>
      <c r="S160" s="83"/>
      <c r="T160" s="83"/>
      <c r="U160" s="83"/>
      <c r="V160" s="10"/>
      <c r="W160" s="10"/>
      <c r="X160" s="10"/>
      <c r="Y160" s="10"/>
      <c r="Z160" s="4"/>
      <c r="AA160" s="4"/>
      <c r="AB160" s="4"/>
      <c r="AC160" s="4"/>
      <c r="AD160" s="4"/>
    </row>
    <row r="161" spans="1:30" ht="15.75">
      <c r="A161" s="541">
        <v>1</v>
      </c>
      <c r="B161" s="167" t="s">
        <v>416</v>
      </c>
      <c r="C161" s="728">
        <f>C147</f>
        <v>304.7</v>
      </c>
      <c r="D161" s="728">
        <f>D140</f>
        <v>0</v>
      </c>
      <c r="E161" s="736">
        <f>K147</f>
        <v>130.99</v>
      </c>
      <c r="F161" s="737">
        <f>D161+E161</f>
        <v>130.99</v>
      </c>
      <c r="G161" s="551">
        <f>F161/C161</f>
        <v>0.42989826058418124</v>
      </c>
      <c r="H161" s="481"/>
      <c r="I161" s="204"/>
      <c r="J161" s="204"/>
      <c r="K161" s="204"/>
      <c r="M161" s="28"/>
      <c r="N161" s="28"/>
      <c r="O161" s="28"/>
      <c r="P161" s="28"/>
      <c r="Q161" s="28"/>
      <c r="R161" s="28"/>
      <c r="S161" s="28"/>
      <c r="T161" s="28"/>
      <c r="U161" s="181"/>
      <c r="V161" s="182"/>
      <c r="W161" s="182"/>
      <c r="X161" s="182"/>
      <c r="Y161" s="84"/>
      <c r="Z161" s="4"/>
      <c r="AA161" s="4"/>
      <c r="AB161" s="4"/>
      <c r="AC161" s="4"/>
      <c r="AD161" s="4"/>
    </row>
    <row r="162" spans="1:30" ht="16.5" thickBot="1">
      <c r="A162" s="216">
        <v>2</v>
      </c>
      <c r="B162" s="167" t="s">
        <v>417</v>
      </c>
      <c r="C162" s="734">
        <f>C148</f>
        <v>130.49</v>
      </c>
      <c r="D162" s="734">
        <f>D141</f>
        <v>0</v>
      </c>
      <c r="E162" s="736">
        <f>K148</f>
        <v>114.60999999999999</v>
      </c>
      <c r="F162" s="738">
        <f>D162+E162</f>
        <v>114.60999999999999</v>
      </c>
      <c r="G162" s="389">
        <f>F162/C162</f>
        <v>0.8783048509464325</v>
      </c>
      <c r="H162" s="481"/>
      <c r="I162" s="204"/>
      <c r="J162" s="204"/>
      <c r="K162" s="204"/>
      <c r="M162" s="28"/>
      <c r="N162" s="28"/>
      <c r="O162" s="28"/>
      <c r="P162" s="28"/>
      <c r="Q162" s="28"/>
      <c r="R162" s="28"/>
      <c r="S162" s="28"/>
      <c r="T162" s="28"/>
      <c r="U162" s="181"/>
      <c r="V162" s="182"/>
      <c r="W162" s="182"/>
      <c r="X162" s="182"/>
      <c r="Y162" s="84"/>
      <c r="Z162" s="4"/>
      <c r="AA162" s="4"/>
      <c r="AB162" s="4"/>
      <c r="AC162" s="4"/>
      <c r="AD162" s="4"/>
    </row>
    <row r="163" spans="1:30" ht="16.5" thickBot="1">
      <c r="A163" s="390"/>
      <c r="B163" s="391" t="s">
        <v>11</v>
      </c>
      <c r="C163" s="732">
        <f>SUM(C161:C162)</f>
        <v>435.19</v>
      </c>
      <c r="D163" s="732">
        <f>SUM(D161:D162)</f>
        <v>0</v>
      </c>
      <c r="E163" s="739">
        <f>SUM(E161:E162)</f>
        <v>245.6</v>
      </c>
      <c r="F163" s="739">
        <f>SUM(F161:F162)</f>
        <v>245.6</v>
      </c>
      <c r="G163" s="392">
        <f>F163/C163</f>
        <v>0.5643512029228612</v>
      </c>
      <c r="H163" s="482"/>
      <c r="I163" s="482"/>
      <c r="M163" s="255"/>
      <c r="N163" s="255"/>
      <c r="O163" s="255"/>
      <c r="P163" s="58"/>
      <c r="Q163" s="58"/>
      <c r="R163" s="58"/>
      <c r="S163" s="85"/>
      <c r="T163" s="58" t="e">
        <f>#REF!+#REF!+#REF!</f>
        <v>#REF!</v>
      </c>
      <c r="U163" s="181"/>
      <c r="V163" s="182"/>
      <c r="W163" s="182"/>
      <c r="X163" s="182"/>
      <c r="Y163" s="68"/>
      <c r="Z163" s="4"/>
      <c r="AA163" s="4"/>
      <c r="AB163" s="4"/>
      <c r="AC163" s="58"/>
      <c r="AD163" s="4"/>
    </row>
    <row r="164" spans="1:30" ht="15.75">
      <c r="A164" s="205"/>
      <c r="B164" s="203"/>
      <c r="C164" s="203"/>
      <c r="D164" s="205"/>
      <c r="E164" s="206"/>
      <c r="F164" s="203"/>
      <c r="G164" s="204"/>
      <c r="H164" s="204"/>
      <c r="I164" s="204"/>
      <c r="J164" s="204"/>
      <c r="P164" s="85"/>
      <c r="Q164" s="85"/>
      <c r="R164" s="85"/>
      <c r="S164" s="85"/>
      <c r="T164" s="85"/>
      <c r="U164" s="181"/>
      <c r="V164" s="182"/>
      <c r="W164" s="182"/>
      <c r="X164" s="182"/>
      <c r="Y164" s="68"/>
      <c r="Z164" s="4"/>
      <c r="AA164" s="4"/>
      <c r="AB164" s="4"/>
      <c r="AC164" s="58"/>
      <c r="AD164" s="4"/>
    </row>
    <row r="165" spans="1:30" ht="15.75">
      <c r="A165" s="393"/>
      <c r="B165" s="203"/>
      <c r="C165" s="203"/>
      <c r="D165" s="205"/>
      <c r="E165" s="206"/>
      <c r="F165" s="203"/>
      <c r="G165" s="204"/>
      <c r="H165" s="204"/>
      <c r="I165" s="204"/>
      <c r="J165" s="204"/>
      <c r="P165" s="86"/>
      <c r="Q165" s="86"/>
      <c r="R165" s="86"/>
      <c r="S165" s="86"/>
      <c r="T165" s="86"/>
      <c r="U165" s="58"/>
      <c r="V165" s="4"/>
      <c r="W165" s="4"/>
      <c r="X165" s="4"/>
      <c r="Y165" s="4"/>
      <c r="Z165" s="4"/>
      <c r="AA165" s="4"/>
      <c r="AB165" s="4"/>
      <c r="AC165" s="58"/>
      <c r="AD165" s="4"/>
    </row>
    <row r="166" spans="1:30" ht="15.75">
      <c r="A166" s="249" t="s">
        <v>119</v>
      </c>
      <c r="B166" s="249"/>
      <c r="C166" s="249"/>
      <c r="D166" s="205"/>
      <c r="E166" s="206"/>
      <c r="F166" s="203"/>
      <c r="G166" s="204"/>
      <c r="H166" s="204"/>
      <c r="I166" s="204"/>
      <c r="J166" s="204"/>
      <c r="P166" s="86"/>
      <c r="Q166" s="86"/>
      <c r="R166" s="86"/>
      <c r="S166" s="86"/>
      <c r="T166" s="86"/>
      <c r="U166" s="58"/>
      <c r="V166" s="4"/>
      <c r="W166" s="4"/>
      <c r="X166" s="4"/>
      <c r="Y166" s="4"/>
      <c r="Z166" s="4"/>
      <c r="AA166" s="4"/>
      <c r="AB166" s="4"/>
      <c r="AC166" s="58"/>
      <c r="AD166" s="4"/>
    </row>
    <row r="167" spans="1:30" ht="16.5" thickBot="1">
      <c r="A167" s="202"/>
      <c r="B167" s="203"/>
      <c r="C167" s="203"/>
      <c r="D167" s="205"/>
      <c r="E167" s="206"/>
      <c r="F167" s="203"/>
      <c r="G167" s="204"/>
      <c r="H167" s="204"/>
      <c r="I167" s="204"/>
      <c r="J167" s="204"/>
      <c r="P167" s="62"/>
      <c r="Q167" s="62"/>
      <c r="R167" s="62"/>
      <c r="S167" s="62"/>
      <c r="T167" s="62"/>
      <c r="U167" s="62"/>
      <c r="V167" s="65"/>
      <c r="W167" s="65"/>
      <c r="X167" s="65"/>
      <c r="Y167" s="65"/>
      <c r="Z167" s="4"/>
      <c r="AA167" s="4"/>
      <c r="AB167" s="4"/>
      <c r="AC167" s="4"/>
      <c r="AD167" s="4"/>
    </row>
    <row r="168" spans="1:30" ht="18.75" customHeight="1">
      <c r="A168" s="994" t="s">
        <v>13</v>
      </c>
      <c r="B168" s="995" t="s">
        <v>204</v>
      </c>
      <c r="C168" s="995" t="s">
        <v>208</v>
      </c>
      <c r="D168" s="995" t="s">
        <v>21</v>
      </c>
      <c r="E168" s="996" t="s">
        <v>22</v>
      </c>
      <c r="F168" s="203"/>
      <c r="G168" s="204"/>
      <c r="H168" s="204"/>
      <c r="I168" s="204"/>
      <c r="J168" s="204"/>
      <c r="P168" s="62"/>
      <c r="Q168" s="62"/>
      <c r="R168" s="62"/>
      <c r="S168" s="62"/>
      <c r="T168" s="62"/>
      <c r="U168" s="62"/>
      <c r="V168" s="65"/>
      <c r="W168" s="65"/>
      <c r="X168" s="65"/>
      <c r="Y168" s="65"/>
      <c r="Z168" s="4"/>
      <c r="AA168" s="4"/>
      <c r="AB168" s="4"/>
      <c r="AC168" s="4"/>
      <c r="AD168" s="4"/>
    </row>
    <row r="169" spans="1:30" ht="20.25" customHeight="1" thickBot="1">
      <c r="A169" s="701">
        <f>C163</f>
        <v>435.19</v>
      </c>
      <c r="B169" s="399">
        <f>F163</f>
        <v>245.6</v>
      </c>
      <c r="C169" s="394">
        <f>G163</f>
        <v>0.5643512029228612</v>
      </c>
      <c r="D169" s="533">
        <f>D176</f>
        <v>354.87</v>
      </c>
      <c r="E169" s="700">
        <f>D169/A169</f>
        <v>0.8154369355913509</v>
      </c>
      <c r="F169" s="203"/>
      <c r="G169" s="204"/>
      <c r="H169" s="204"/>
      <c r="I169" s="204"/>
      <c r="J169" s="204"/>
      <c r="P169" s="62"/>
      <c r="Q169" s="62"/>
      <c r="R169" s="62"/>
      <c r="S169" s="62"/>
      <c r="T169" s="62"/>
      <c r="U169" s="62"/>
      <c r="V169" s="65"/>
      <c r="W169" s="65"/>
      <c r="X169" s="65"/>
      <c r="Y169" s="65"/>
      <c r="Z169" s="4"/>
      <c r="AA169" s="4"/>
      <c r="AB169" s="4"/>
      <c r="AC169" s="4"/>
      <c r="AD169" s="4"/>
    </row>
    <row r="170" spans="1:30" ht="15.75">
      <c r="A170" s="202"/>
      <c r="B170" s="203"/>
      <c r="C170" s="203"/>
      <c r="D170" s="205"/>
      <c r="E170" s="206"/>
      <c r="F170" s="203"/>
      <c r="G170" s="204"/>
      <c r="H170" s="204"/>
      <c r="I170" s="204"/>
      <c r="J170" s="204"/>
      <c r="P170" s="62"/>
      <c r="Q170" s="62"/>
      <c r="R170" s="62"/>
      <c r="S170" s="62"/>
      <c r="T170" s="62"/>
      <c r="U170" s="62"/>
      <c r="V170" s="65"/>
      <c r="W170" s="65"/>
      <c r="X170" s="65"/>
      <c r="Y170" s="65"/>
      <c r="Z170" s="4"/>
      <c r="AA170" s="4"/>
      <c r="AB170" s="4"/>
      <c r="AC170" s="4"/>
      <c r="AD170" s="4"/>
    </row>
    <row r="171" spans="1:30" ht="15.75">
      <c r="A171" s="249" t="s">
        <v>120</v>
      </c>
      <c r="B171" s="249"/>
      <c r="C171" s="249"/>
      <c r="D171" s="249"/>
      <c r="E171" s="249"/>
      <c r="F171" s="203"/>
      <c r="G171" s="204"/>
      <c r="H171" s="204"/>
      <c r="I171" s="204"/>
      <c r="J171" s="204"/>
      <c r="P171" s="58"/>
      <c r="Q171" s="58"/>
      <c r="R171" s="58"/>
      <c r="S171" s="58"/>
      <c r="T171" s="58"/>
      <c r="U171" s="58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89" customFormat="1" ht="16.5" thickBot="1">
      <c r="A172" s="202" t="s">
        <v>373</v>
      </c>
      <c r="B172" s="203"/>
      <c r="C172" s="203"/>
      <c r="D172" s="205"/>
      <c r="E172" s="206"/>
      <c r="F172" s="203"/>
      <c r="G172" s="204"/>
      <c r="H172" s="204"/>
      <c r="I172" s="204"/>
      <c r="J172" s="204"/>
      <c r="K172" s="17"/>
      <c r="L172" s="17"/>
      <c r="M172" s="17"/>
      <c r="N172" s="17"/>
      <c r="O172" s="17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</row>
    <row r="173" spans="1:30" s="89" customFormat="1" ht="36" customHeight="1" thickBot="1">
      <c r="A173" s="968" t="s">
        <v>3</v>
      </c>
      <c r="B173" s="969" t="s">
        <v>17</v>
      </c>
      <c r="C173" s="969" t="s">
        <v>399</v>
      </c>
      <c r="D173" s="969" t="s">
        <v>21</v>
      </c>
      <c r="E173" s="970" t="s">
        <v>22</v>
      </c>
      <c r="F173" s="203"/>
      <c r="G173" s="204"/>
      <c r="H173" s="204"/>
      <c r="I173" s="204"/>
      <c r="J173" s="204"/>
      <c r="K173" s="17"/>
      <c r="L173" s="17"/>
      <c r="M173" s="17"/>
      <c r="N173" s="17"/>
      <c r="O173" s="17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</row>
    <row r="174" spans="1:27" s="89" customFormat="1" ht="15.75">
      <c r="A174" s="541">
        <v>1</v>
      </c>
      <c r="B174" s="167" t="s">
        <v>416</v>
      </c>
      <c r="C174" s="728">
        <f>C161</f>
        <v>304.7</v>
      </c>
      <c r="D174" s="740">
        <f>O147</f>
        <v>259.01</v>
      </c>
      <c r="E174" s="741">
        <f>D174/C174</f>
        <v>0.8500492287495898</v>
      </c>
      <c r="F174" s="203"/>
      <c r="G174" s="204"/>
      <c r="H174" s="204"/>
      <c r="I174" s="204"/>
      <c r="J174" s="204"/>
      <c r="K174" s="17"/>
      <c r="L174" s="17"/>
      <c r="M174" s="17"/>
      <c r="N174" s="298"/>
      <c r="O174" s="298"/>
      <c r="P174" s="90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</row>
    <row r="175" spans="1:27" s="89" customFormat="1" ht="16.5" thickBot="1">
      <c r="A175" s="216">
        <v>2</v>
      </c>
      <c r="B175" s="167" t="s">
        <v>417</v>
      </c>
      <c r="C175" s="734">
        <f>C162</f>
        <v>130.49</v>
      </c>
      <c r="D175" s="740">
        <f>O148</f>
        <v>95.86</v>
      </c>
      <c r="E175" s="742">
        <f>D175/C175</f>
        <v>0.7346156793624032</v>
      </c>
      <c r="F175" s="203"/>
      <c r="G175" s="204"/>
      <c r="H175" s="204"/>
      <c r="I175" s="204"/>
      <c r="J175" s="204"/>
      <c r="K175" s="17"/>
      <c r="L175" s="17"/>
      <c r="M175" s="17"/>
      <c r="N175" s="298"/>
      <c r="O175" s="298"/>
      <c r="P175" s="90"/>
      <c r="Q175" s="87"/>
      <c r="R175" s="87"/>
      <c r="S175" s="87"/>
      <c r="T175" s="87"/>
      <c r="U175" s="109"/>
      <c r="V175" s="88"/>
      <c r="W175" s="88"/>
      <c r="X175" s="87"/>
      <c r="Y175" s="88"/>
      <c r="Z175" s="88"/>
      <c r="AA175" s="88"/>
    </row>
    <row r="176" spans="1:27" ht="18.75" customHeight="1" thickBot="1">
      <c r="A176" s="390"/>
      <c r="B176" s="549" t="s">
        <v>20</v>
      </c>
      <c r="C176" s="732">
        <f>SUM(C174:C175)</f>
        <v>435.19</v>
      </c>
      <c r="D176" s="732">
        <f>SUM(D174:D175)</f>
        <v>354.87</v>
      </c>
      <c r="E176" s="743">
        <f>D176/C176</f>
        <v>0.8154369355913509</v>
      </c>
      <c r="F176" s="203"/>
      <c r="G176" s="204"/>
      <c r="H176" s="204"/>
      <c r="I176" s="204"/>
      <c r="J176" s="204"/>
      <c r="N176" s="298"/>
      <c r="O176" s="298"/>
      <c r="P176" s="61"/>
      <c r="Q176" s="62"/>
      <c r="R176" s="62"/>
      <c r="S176" s="62"/>
      <c r="T176" s="62"/>
      <c r="U176" s="62"/>
      <c r="V176" s="65"/>
      <c r="W176" s="65"/>
      <c r="X176" s="65"/>
      <c r="Y176" s="65"/>
      <c r="Z176" s="4"/>
      <c r="AA176" s="4"/>
    </row>
    <row r="177" spans="1:27" ht="15.75">
      <c r="A177" s="405"/>
      <c r="B177" s="395"/>
      <c r="C177" s="396"/>
      <c r="D177" s="382"/>
      <c r="E177" s="397"/>
      <c r="F177" s="203"/>
      <c r="G177" s="204"/>
      <c r="H177" s="204"/>
      <c r="I177" s="204"/>
      <c r="J177" s="204"/>
      <c r="P177" s="61"/>
      <c r="Q177" s="62"/>
      <c r="R177" s="62"/>
      <c r="S177" s="62"/>
      <c r="T177" s="62"/>
      <c r="U177" s="62"/>
      <c r="V177" s="65"/>
      <c r="W177" s="65"/>
      <c r="X177" s="65"/>
      <c r="Y177" s="65"/>
      <c r="Z177" s="4"/>
      <c r="AA177" s="4"/>
    </row>
    <row r="178" spans="1:27" ht="15.75">
      <c r="A178" s="380"/>
      <c r="B178" s="395"/>
      <c r="C178" s="396"/>
      <c r="D178" s="382"/>
      <c r="E178" s="397"/>
      <c r="F178" s="203"/>
      <c r="G178" s="204"/>
      <c r="H178" s="204"/>
      <c r="I178" s="204"/>
      <c r="J178" s="204"/>
      <c r="P178" s="61"/>
      <c r="Q178" s="62"/>
      <c r="R178" s="62"/>
      <c r="S178" s="62"/>
      <c r="T178" s="62"/>
      <c r="U178" s="62"/>
      <c r="V178" s="65"/>
      <c r="W178" s="65"/>
      <c r="X178" s="65"/>
      <c r="Y178" s="65"/>
      <c r="Z178" s="4"/>
      <c r="AA178" s="4"/>
    </row>
    <row r="179" spans="1:27" ht="15.75">
      <c r="A179" s="380"/>
      <c r="B179" s="395"/>
      <c r="C179" s="396"/>
      <c r="D179" s="382"/>
      <c r="E179" s="397"/>
      <c r="F179" s="203"/>
      <c r="G179" s="204"/>
      <c r="H179" s="204"/>
      <c r="I179" s="204"/>
      <c r="J179" s="204"/>
      <c r="P179" s="61"/>
      <c r="Q179" s="62"/>
      <c r="R179" s="62"/>
      <c r="S179" s="62"/>
      <c r="T179" s="62"/>
      <c r="U179" s="62"/>
      <c r="V179" s="65"/>
      <c r="W179" s="65"/>
      <c r="X179" s="65"/>
      <c r="Y179" s="65"/>
      <c r="Z179" s="4"/>
      <c r="AA179" s="4"/>
    </row>
    <row r="180" spans="1:27" ht="15.75">
      <c r="A180" s="380"/>
      <c r="B180" s="395"/>
      <c r="C180" s="396"/>
      <c r="D180" s="382"/>
      <c r="E180" s="397"/>
      <c r="F180" s="203"/>
      <c r="G180" s="204"/>
      <c r="H180" s="204"/>
      <c r="I180" s="204"/>
      <c r="J180" s="204"/>
      <c r="P180" s="61"/>
      <c r="Q180" s="62"/>
      <c r="R180" s="62"/>
      <c r="S180" s="62"/>
      <c r="T180" s="62"/>
      <c r="U180" s="62"/>
      <c r="V180" s="65"/>
      <c r="W180" s="65"/>
      <c r="X180" s="65"/>
      <c r="Y180" s="65"/>
      <c r="Z180" s="4"/>
      <c r="AA180" s="4"/>
    </row>
    <row r="181" spans="1:27" ht="15.75">
      <c r="A181" s="907" t="s">
        <v>323</v>
      </c>
      <c r="B181" s="907"/>
      <c r="C181" s="907"/>
      <c r="D181" s="907"/>
      <c r="E181" s="907"/>
      <c r="F181" s="203"/>
      <c r="G181" s="204"/>
      <c r="H181" s="204"/>
      <c r="I181" s="204"/>
      <c r="J181" s="204"/>
      <c r="P181" s="61"/>
      <c r="Q181" s="62"/>
      <c r="R181" s="62"/>
      <c r="S181" s="62"/>
      <c r="T181" s="62"/>
      <c r="U181" s="62"/>
      <c r="V181" s="65"/>
      <c r="W181" s="65"/>
      <c r="X181" s="65"/>
      <c r="Y181" s="65"/>
      <c r="Z181" s="4"/>
      <c r="AA181" s="4"/>
    </row>
    <row r="182" spans="1:27" ht="16.5" thickBot="1">
      <c r="A182" s="388" t="s">
        <v>321</v>
      </c>
      <c r="B182" s="388"/>
      <c r="C182" s="388"/>
      <c r="D182" s="388"/>
      <c r="E182" s="249"/>
      <c r="F182" s="249"/>
      <c r="G182" s="204"/>
      <c r="H182" s="204"/>
      <c r="I182" s="204"/>
      <c r="J182" s="204"/>
      <c r="P182" s="61"/>
      <c r="Q182" s="62"/>
      <c r="R182" s="62"/>
      <c r="S182" s="62"/>
      <c r="T182" s="62"/>
      <c r="U182" s="62"/>
      <c r="V182" s="65"/>
      <c r="W182" s="65"/>
      <c r="X182" s="65"/>
      <c r="Y182" s="65"/>
      <c r="Z182" s="4"/>
      <c r="AA182" s="4"/>
    </row>
    <row r="183" spans="1:27" ht="16.5" thickBot="1">
      <c r="A183" s="997" t="s">
        <v>400</v>
      </c>
      <c r="B183" s="998"/>
      <c r="C183" s="998"/>
      <c r="D183" s="999"/>
      <c r="E183" s="249"/>
      <c r="F183" s="249"/>
      <c r="G183" s="204"/>
      <c r="H183" s="204"/>
      <c r="I183" s="204"/>
      <c r="J183" s="204"/>
      <c r="P183" s="61"/>
      <c r="Q183" s="62"/>
      <c r="R183" s="62"/>
      <c r="S183" s="62"/>
      <c r="T183" s="62"/>
      <c r="U183" s="62"/>
      <c r="V183" s="65"/>
      <c r="W183" s="65"/>
      <c r="X183" s="65"/>
      <c r="Y183" s="65"/>
      <c r="Z183" s="4"/>
      <c r="AA183" s="4"/>
    </row>
    <row r="184" spans="1:27" ht="31.5">
      <c r="A184" s="1000" t="s">
        <v>57</v>
      </c>
      <c r="B184" s="1001" t="s">
        <v>24</v>
      </c>
      <c r="C184" s="1001" t="s">
        <v>25</v>
      </c>
      <c r="D184" s="1002" t="s">
        <v>26</v>
      </c>
      <c r="E184" s="249"/>
      <c r="F184" s="249"/>
      <c r="G184" s="204"/>
      <c r="H184" s="204"/>
      <c r="I184" s="204"/>
      <c r="J184" s="204"/>
      <c r="P184" s="61"/>
      <c r="Q184" s="62"/>
      <c r="R184" s="62"/>
      <c r="S184" s="62"/>
      <c r="T184" s="62"/>
      <c r="U184" s="62"/>
      <c r="V184" s="65"/>
      <c r="W184" s="65"/>
      <c r="X184" s="65"/>
      <c r="Y184" s="65"/>
      <c r="Z184" s="4"/>
      <c r="AA184" s="4"/>
    </row>
    <row r="185" spans="1:27" ht="15.75">
      <c r="A185" s="891" t="s">
        <v>126</v>
      </c>
      <c r="B185" s="410" t="s">
        <v>334</v>
      </c>
      <c r="C185" s="744" t="s">
        <v>335</v>
      </c>
      <c r="D185" s="745">
        <v>0.84</v>
      </c>
      <c r="E185" s="249"/>
      <c r="F185" s="249"/>
      <c r="G185" s="204"/>
      <c r="H185" s="204"/>
      <c r="I185" s="204"/>
      <c r="J185" s="204"/>
      <c r="P185" s="61"/>
      <c r="Q185" s="62"/>
      <c r="R185" s="62"/>
      <c r="S185" s="62"/>
      <c r="T185" s="62"/>
      <c r="U185" s="62"/>
      <c r="V185" s="65"/>
      <c r="W185" s="65"/>
      <c r="X185" s="65"/>
      <c r="Y185" s="65"/>
      <c r="Z185" s="4"/>
      <c r="AA185" s="4"/>
    </row>
    <row r="186" spans="1:27" ht="15.75">
      <c r="A186" s="892"/>
      <c r="B186" s="410" t="s">
        <v>419</v>
      </c>
      <c r="C186" s="744" t="s">
        <v>420</v>
      </c>
      <c r="D186" s="745">
        <v>2.53</v>
      </c>
      <c r="E186" s="249"/>
      <c r="F186" s="249"/>
      <c r="G186" s="204"/>
      <c r="H186" s="204"/>
      <c r="I186" s="204"/>
      <c r="J186" s="204"/>
      <c r="P186" s="61"/>
      <c r="Q186" s="62"/>
      <c r="R186" s="62"/>
      <c r="S186" s="62"/>
      <c r="T186" s="62"/>
      <c r="U186" s="62"/>
      <c r="V186" s="65"/>
      <c r="W186" s="65"/>
      <c r="X186" s="65"/>
      <c r="Y186" s="65"/>
      <c r="Z186" s="4"/>
      <c r="AA186" s="4"/>
    </row>
    <row r="187" spans="1:27" ht="47.25">
      <c r="A187" s="892"/>
      <c r="B187" s="799" t="s">
        <v>421</v>
      </c>
      <c r="C187" s="744" t="s">
        <v>424</v>
      </c>
      <c r="D187" s="748">
        <v>5.31</v>
      </c>
      <c r="E187" s="249"/>
      <c r="F187" s="249"/>
      <c r="G187" s="204"/>
      <c r="H187" s="204"/>
      <c r="I187" s="204"/>
      <c r="J187" s="204"/>
      <c r="P187" s="61"/>
      <c r="Q187" s="62"/>
      <c r="R187" s="62"/>
      <c r="S187" s="62"/>
      <c r="T187" s="62"/>
      <c r="U187" s="62"/>
      <c r="V187" s="65"/>
      <c r="W187" s="65"/>
      <c r="X187" s="65"/>
      <c r="Y187" s="65"/>
      <c r="Z187" s="4"/>
      <c r="AA187" s="4"/>
    </row>
    <row r="188" spans="1:27" ht="15.75">
      <c r="A188" s="892"/>
      <c r="B188" s="414" t="s">
        <v>422</v>
      </c>
      <c r="C188" s="744" t="s">
        <v>423</v>
      </c>
      <c r="D188" s="748" t="s">
        <v>423</v>
      </c>
      <c r="E188" s="249"/>
      <c r="F188" s="249"/>
      <c r="G188" s="204"/>
      <c r="H188" s="204"/>
      <c r="I188" s="204"/>
      <c r="J188" s="204"/>
      <c r="P188" s="61"/>
      <c r="Q188" s="62"/>
      <c r="R188" s="62"/>
      <c r="S188" s="62"/>
      <c r="T188" s="62"/>
      <c r="U188" s="62"/>
      <c r="V188" s="65"/>
      <c r="W188" s="65"/>
      <c r="X188" s="65"/>
      <c r="Y188" s="65"/>
      <c r="Z188" s="4"/>
      <c r="AA188" s="4"/>
    </row>
    <row r="189" spans="1:27" ht="16.5" thickBot="1">
      <c r="A189" s="893"/>
      <c r="B189" s="876" t="s">
        <v>252</v>
      </c>
      <c r="C189" s="877"/>
      <c r="D189" s="686">
        <f>SUM(D185:D188)</f>
        <v>8.68</v>
      </c>
      <c r="E189" s="249"/>
      <c r="F189" s="249"/>
      <c r="G189" s="204"/>
      <c r="H189" s="204"/>
      <c r="I189" s="204"/>
      <c r="J189" s="204"/>
      <c r="P189" s="61"/>
      <c r="Q189" s="62"/>
      <c r="R189" s="62"/>
      <c r="S189" s="62"/>
      <c r="T189" s="62"/>
      <c r="U189" s="62"/>
      <c r="V189" s="65"/>
      <c r="W189" s="65"/>
      <c r="X189" s="65"/>
      <c r="Y189" s="65"/>
      <c r="Z189" s="4"/>
      <c r="AA189" s="4"/>
    </row>
    <row r="190" spans="1:27" ht="15.75">
      <c r="A190" s="461"/>
      <c r="B190" s="203"/>
      <c r="C190" s="416"/>
      <c r="D190" s="205"/>
      <c r="E190" s="249"/>
      <c r="F190" s="249"/>
      <c r="G190" s="204"/>
      <c r="H190" s="204"/>
      <c r="I190" s="204"/>
      <c r="J190" s="204"/>
      <c r="P190" s="61"/>
      <c r="Q190" s="62"/>
      <c r="R190" s="62"/>
      <c r="S190" s="62"/>
      <c r="T190" s="62"/>
      <c r="U190" s="62"/>
      <c r="V190" s="65"/>
      <c r="W190" s="65"/>
      <c r="X190" s="65"/>
      <c r="Y190" s="65"/>
      <c r="Z190" s="4"/>
      <c r="AA190" s="4"/>
    </row>
    <row r="191" spans="1:27" ht="15.75">
      <c r="A191" s="249"/>
      <c r="B191" s="249"/>
      <c r="C191" s="249"/>
      <c r="D191" s="249"/>
      <c r="E191" s="249"/>
      <c r="F191" s="249"/>
      <c r="G191" s="204"/>
      <c r="H191" s="204"/>
      <c r="I191" s="204"/>
      <c r="J191" s="204"/>
      <c r="P191" s="61"/>
      <c r="Q191" s="62"/>
      <c r="R191" s="62"/>
      <c r="S191" s="62"/>
      <c r="T191" s="62"/>
      <c r="U191" s="62"/>
      <c r="V191" s="65"/>
      <c r="W191" s="65"/>
      <c r="X191" s="65"/>
      <c r="Y191" s="65"/>
      <c r="Z191" s="4"/>
      <c r="AA191" s="4"/>
    </row>
    <row r="192" spans="1:27" ht="16.5" thickBot="1">
      <c r="A192" s="249" t="s">
        <v>322</v>
      </c>
      <c r="B192" s="203"/>
      <c r="C192" s="203"/>
      <c r="D192" s="205"/>
      <c r="E192" s="206"/>
      <c r="F192" s="203"/>
      <c r="G192" s="204"/>
      <c r="H192" s="204"/>
      <c r="I192" s="204"/>
      <c r="J192" s="204"/>
      <c r="P192" s="61"/>
      <c r="Q192" s="62"/>
      <c r="R192" s="62"/>
      <c r="S192" s="62"/>
      <c r="T192" s="62"/>
      <c r="U192" s="62"/>
      <c r="V192" s="65"/>
      <c r="W192" s="65"/>
      <c r="X192" s="65"/>
      <c r="Y192" s="65"/>
      <c r="Z192" s="4"/>
      <c r="AA192" s="4"/>
    </row>
    <row r="193" spans="1:27" ht="31.5">
      <c r="A193" s="1003" t="s">
        <v>13</v>
      </c>
      <c r="B193" s="1004" t="s">
        <v>204</v>
      </c>
      <c r="C193" s="964" t="s">
        <v>205</v>
      </c>
      <c r="D193" s="964" t="s">
        <v>86</v>
      </c>
      <c r="E193" s="981" t="s">
        <v>87</v>
      </c>
      <c r="F193" s="965" t="s">
        <v>88</v>
      </c>
      <c r="G193" s="398"/>
      <c r="H193" s="398"/>
      <c r="I193" s="398"/>
      <c r="J193" s="398"/>
      <c r="K193" s="96"/>
      <c r="L193" s="96"/>
      <c r="M193" s="96"/>
      <c r="N193" s="96"/>
      <c r="O193" s="96"/>
      <c r="P193" s="61"/>
      <c r="Q193" s="62"/>
      <c r="R193" s="62"/>
      <c r="S193" s="62"/>
      <c r="T193" s="62"/>
      <c r="U193" s="62"/>
      <c r="V193" s="65"/>
      <c r="W193" s="65"/>
      <c r="X193" s="65"/>
      <c r="Y193" s="65"/>
      <c r="Z193" s="4"/>
      <c r="AA193" s="4"/>
    </row>
    <row r="194" spans="1:27" ht="16.5" thickBot="1">
      <c r="A194" s="684">
        <f>C200</f>
        <v>13.05</v>
      </c>
      <c r="B194" s="635">
        <f>D189</f>
        <v>8.68</v>
      </c>
      <c r="C194" s="587">
        <f>B194/A194</f>
        <v>0.6651340996168582</v>
      </c>
      <c r="D194" s="636">
        <v>7.37</v>
      </c>
      <c r="E194" s="636">
        <f>E200</f>
        <v>0</v>
      </c>
      <c r="F194" s="656">
        <f>E194/D194</f>
        <v>0</v>
      </c>
      <c r="G194" s="204"/>
      <c r="H194" s="204"/>
      <c r="I194" s="657"/>
      <c r="J194" s="204"/>
      <c r="P194" s="61"/>
      <c r="Q194" s="62">
        <v>675.77</v>
      </c>
      <c r="R194" s="62"/>
      <c r="S194" s="62"/>
      <c r="T194" s="62"/>
      <c r="U194" s="62"/>
      <c r="V194" s="65"/>
      <c r="W194" s="65"/>
      <c r="X194" s="65"/>
      <c r="Y194" s="65"/>
      <c r="Z194" s="4"/>
      <c r="AA194" s="4"/>
    </row>
    <row r="195" spans="1:27" ht="15.75">
      <c r="A195" s="3"/>
      <c r="B195" s="249"/>
      <c r="C195" s="249"/>
      <c r="D195" s="249"/>
      <c r="E195" s="249"/>
      <c r="F195" s="249"/>
      <c r="G195" s="3"/>
      <c r="H195" s="376"/>
      <c r="I195" s="376"/>
      <c r="J195" s="376"/>
      <c r="K195" s="77"/>
      <c r="L195" s="77"/>
      <c r="M195" s="77"/>
      <c r="N195" s="77"/>
      <c r="O195" s="77"/>
      <c r="P195" s="61"/>
      <c r="Q195" s="62" t="e">
        <f>Q194+#REF!</f>
        <v>#REF!</v>
      </c>
      <c r="R195" s="62">
        <v>1.62</v>
      </c>
      <c r="S195" s="62" t="e">
        <f>Q195+R195</f>
        <v>#REF!</v>
      </c>
      <c r="T195" s="62"/>
      <c r="U195" s="62"/>
      <c r="V195" s="65"/>
      <c r="W195" s="65"/>
      <c r="X195" s="65"/>
      <c r="Y195" s="65"/>
      <c r="Z195" s="4"/>
      <c r="AA195" s="4"/>
    </row>
    <row r="196" spans="1:27" ht="18" customHeight="1" thickBot="1">
      <c r="A196" s="249" t="s">
        <v>127</v>
      </c>
      <c r="B196" s="249"/>
      <c r="C196" s="249"/>
      <c r="D196" s="249"/>
      <c r="E196" s="249"/>
      <c r="F196" s="249"/>
      <c r="G196" s="837" t="s">
        <v>102</v>
      </c>
      <c r="H196" s="376"/>
      <c r="I196" s="376"/>
      <c r="J196" s="376"/>
      <c r="K196" s="77"/>
      <c r="L196" s="77"/>
      <c r="M196" s="77"/>
      <c r="N196" s="77"/>
      <c r="O196" s="77"/>
      <c r="P196" s="61"/>
      <c r="Q196" s="62"/>
      <c r="R196" s="62"/>
      <c r="S196" s="62"/>
      <c r="T196" s="62"/>
      <c r="U196" s="62"/>
      <c r="V196" s="65"/>
      <c r="W196" s="65"/>
      <c r="X196" s="65"/>
      <c r="Y196" s="65"/>
      <c r="Z196" s="4"/>
      <c r="AA196" s="4"/>
    </row>
    <row r="197" spans="1:28" ht="32.25" thickBot="1">
      <c r="A197" s="968" t="s">
        <v>9</v>
      </c>
      <c r="B197" s="969" t="s">
        <v>10</v>
      </c>
      <c r="C197" s="969" t="s">
        <v>13</v>
      </c>
      <c r="D197" s="978" t="s">
        <v>76</v>
      </c>
      <c r="E197" s="978" t="s">
        <v>128</v>
      </c>
      <c r="F197" s="969" t="s">
        <v>77</v>
      </c>
      <c r="G197" s="979" t="s">
        <v>78</v>
      </c>
      <c r="H197" s="483"/>
      <c r="I197" s="483"/>
      <c r="J197" s="483"/>
      <c r="K197" s="199"/>
      <c r="L197" s="199"/>
      <c r="M197" s="199"/>
      <c r="N197" s="199"/>
      <c r="O197" s="199"/>
      <c r="P197" s="61"/>
      <c r="Q197" s="62"/>
      <c r="R197" s="62"/>
      <c r="S197" s="62"/>
      <c r="T197" s="62"/>
      <c r="U197" s="62"/>
      <c r="V197" s="62"/>
      <c r="W197" s="62"/>
      <c r="X197" s="62"/>
      <c r="Y197" s="65"/>
      <c r="Z197" s="58"/>
      <c r="AA197" s="58"/>
      <c r="AB197" s="17"/>
    </row>
    <row r="198" spans="1:27" ht="15.75">
      <c r="A198" s="541">
        <v>1</v>
      </c>
      <c r="B198" s="167" t="s">
        <v>416</v>
      </c>
      <c r="C198" s="752">
        <v>7.8</v>
      </c>
      <c r="D198" s="749">
        <v>3.93</v>
      </c>
      <c r="E198" s="749">
        <v>0</v>
      </c>
      <c r="F198" s="753">
        <f>D198-E198</f>
        <v>3.93</v>
      </c>
      <c r="G198" s="754">
        <f>E198/D198</f>
        <v>0</v>
      </c>
      <c r="H198" s="287"/>
      <c r="I198" s="287"/>
      <c r="J198" s="287"/>
      <c r="K198" s="287"/>
      <c r="L198" s="256"/>
      <c r="M198" s="256"/>
      <c r="N198" s="256"/>
      <c r="O198" s="256"/>
      <c r="P198" s="61"/>
      <c r="Q198" s="62"/>
      <c r="R198" s="62"/>
      <c r="S198" s="62"/>
      <c r="T198" s="62"/>
      <c r="U198" s="62"/>
      <c r="V198" s="65"/>
      <c r="W198" s="65"/>
      <c r="X198" s="65"/>
      <c r="Y198" s="65"/>
      <c r="Z198" s="4"/>
      <c r="AA198" s="4"/>
    </row>
    <row r="199" spans="1:28" ht="16.5" thickBot="1">
      <c r="A199" s="216">
        <v>2</v>
      </c>
      <c r="B199" s="167" t="s">
        <v>417</v>
      </c>
      <c r="C199" s="755">
        <v>5.25</v>
      </c>
      <c r="D199" s="750">
        <v>3.44</v>
      </c>
      <c r="E199" s="750">
        <v>0</v>
      </c>
      <c r="F199" s="726">
        <f>D199-E199</f>
        <v>3.44</v>
      </c>
      <c r="G199" s="756">
        <f>E199/D199</f>
        <v>0</v>
      </c>
      <c r="H199" s="287"/>
      <c r="I199" s="287"/>
      <c r="J199" s="287"/>
      <c r="K199" s="287"/>
      <c r="L199" s="256"/>
      <c r="M199" s="256"/>
      <c r="N199" s="256"/>
      <c r="O199" s="256"/>
      <c r="P199" s="61"/>
      <c r="Q199" s="62"/>
      <c r="R199" s="62"/>
      <c r="S199" s="62"/>
      <c r="T199" s="62"/>
      <c r="U199" s="62"/>
      <c r="V199" s="65"/>
      <c r="W199" s="65"/>
      <c r="X199" s="65"/>
      <c r="Y199" s="98"/>
      <c r="Z199" s="58"/>
      <c r="AA199" s="58"/>
      <c r="AB199" s="17"/>
    </row>
    <row r="200" spans="1:30" ht="16.5" thickBot="1">
      <c r="A200" s="673"/>
      <c r="B200" s="508" t="s">
        <v>11</v>
      </c>
      <c r="C200" s="757">
        <f>SUM(C198:C199)</f>
        <v>13.05</v>
      </c>
      <c r="D200" s="757">
        <f>SUM(D198:D199)</f>
        <v>7.37</v>
      </c>
      <c r="E200" s="758">
        <f>SUM(E198:E199)</f>
        <v>0</v>
      </c>
      <c r="F200" s="758">
        <f>D200-E200</f>
        <v>7.37</v>
      </c>
      <c r="G200" s="759">
        <f>E200/D200</f>
        <v>0</v>
      </c>
      <c r="H200" s="644"/>
      <c r="I200" s="657" t="s">
        <v>318</v>
      </c>
      <c r="J200" s="288"/>
      <c r="K200" s="288"/>
      <c r="L200" s="257"/>
      <c r="M200" s="257"/>
      <c r="N200" s="257"/>
      <c r="O200" s="257"/>
      <c r="P200" s="62"/>
      <c r="Q200" s="62"/>
      <c r="R200" s="62"/>
      <c r="S200" s="62"/>
      <c r="T200" s="62"/>
      <c r="U200" s="62"/>
      <c r="V200" s="62"/>
      <c r="W200" s="62"/>
      <c r="X200" s="65"/>
      <c r="Y200" s="65"/>
      <c r="Z200" s="4"/>
      <c r="AA200" s="4"/>
      <c r="AB200" s="4"/>
      <c r="AC200" s="4"/>
      <c r="AD200" s="4"/>
    </row>
    <row r="201" spans="1:30" ht="15.75">
      <c r="A201" s="400"/>
      <c r="B201" s="401"/>
      <c r="C201" s="402"/>
      <c r="D201" s="403"/>
      <c r="E201" s="404"/>
      <c r="F201" s="396"/>
      <c r="G201" s="288"/>
      <c r="H201" s="288"/>
      <c r="I201" s="288"/>
      <c r="J201" s="288"/>
      <c r="K201" s="100"/>
      <c r="L201" s="100"/>
      <c r="M201" s="100"/>
      <c r="N201" s="100"/>
      <c r="O201" s="100"/>
      <c r="P201" s="58"/>
      <c r="Q201" s="58"/>
      <c r="R201" s="58"/>
      <c r="S201" s="58"/>
      <c r="T201" s="58"/>
      <c r="U201" s="58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" customHeight="1" hidden="1">
      <c r="A202" s="205"/>
      <c r="B202" s="203"/>
      <c r="C202" s="203"/>
      <c r="D202" s="205"/>
      <c r="E202" s="206"/>
      <c r="F202" s="203"/>
      <c r="G202" s="204"/>
      <c r="H202" s="204"/>
      <c r="I202" s="204"/>
      <c r="J202" s="204"/>
      <c r="K202" s="61"/>
      <c r="L202" s="61"/>
      <c r="M202" s="61"/>
      <c r="N202" s="61"/>
      <c r="O202" s="61"/>
      <c r="P202" s="186"/>
      <c r="Q202" s="186"/>
      <c r="R202" s="186"/>
      <c r="S202" s="186"/>
      <c r="T202" s="186"/>
      <c r="U202" s="186"/>
      <c r="V202" s="187"/>
      <c r="W202" s="187"/>
      <c r="X202" s="187"/>
      <c r="Y202" s="187"/>
      <c r="Z202" s="4"/>
      <c r="AA202" s="4"/>
      <c r="AB202" s="4"/>
      <c r="AC202" s="4"/>
      <c r="AD202" s="4"/>
    </row>
    <row r="203" spans="1:30" ht="12" customHeight="1" hidden="1">
      <c r="A203" s="205"/>
      <c r="B203" s="203"/>
      <c r="C203" s="203"/>
      <c r="D203" s="205"/>
      <c r="E203" s="206"/>
      <c r="F203" s="203"/>
      <c r="G203" s="204"/>
      <c r="H203" s="204"/>
      <c r="I203" s="204"/>
      <c r="J203" s="204"/>
      <c r="K203" s="61"/>
      <c r="L203" s="61"/>
      <c r="M203" s="61"/>
      <c r="N203" s="61"/>
      <c r="O203" s="61"/>
      <c r="P203" s="186"/>
      <c r="Q203" s="186"/>
      <c r="R203" s="186"/>
      <c r="S203" s="186"/>
      <c r="T203" s="186"/>
      <c r="U203" s="186"/>
      <c r="V203" s="187"/>
      <c r="W203" s="187"/>
      <c r="X203" s="187"/>
      <c r="Y203" s="187"/>
      <c r="Z203" s="4"/>
      <c r="AA203" s="4"/>
      <c r="AB203" s="4"/>
      <c r="AC203" s="4"/>
      <c r="AD203" s="4"/>
    </row>
    <row r="204" spans="1:30" ht="12" customHeight="1" hidden="1">
      <c r="A204" s="205"/>
      <c r="B204" s="203"/>
      <c r="C204" s="203"/>
      <c r="D204" s="205"/>
      <c r="E204" s="206"/>
      <c r="F204" s="203"/>
      <c r="G204" s="204"/>
      <c r="H204" s="204"/>
      <c r="I204" s="204"/>
      <c r="J204" s="204"/>
      <c r="K204" s="61"/>
      <c r="L204" s="61"/>
      <c r="M204" s="61"/>
      <c r="N204" s="61"/>
      <c r="O204" s="61"/>
      <c r="P204" s="186"/>
      <c r="Q204" s="186"/>
      <c r="R204" s="186"/>
      <c r="S204" s="186"/>
      <c r="T204" s="186"/>
      <c r="U204" s="186"/>
      <c r="V204" s="187"/>
      <c r="W204" s="187"/>
      <c r="X204" s="187"/>
      <c r="Y204" s="187"/>
      <c r="Z204" s="4"/>
      <c r="AA204" s="4"/>
      <c r="AB204" s="4"/>
      <c r="AC204" s="4"/>
      <c r="AD204" s="4"/>
    </row>
    <row r="205" spans="1:30" ht="12" customHeight="1" hidden="1">
      <c r="A205" s="205"/>
      <c r="B205" s="203"/>
      <c r="C205" s="203"/>
      <c r="D205" s="205"/>
      <c r="E205" s="206"/>
      <c r="F205" s="203"/>
      <c r="G205" s="204"/>
      <c r="H205" s="204"/>
      <c r="I205" s="204"/>
      <c r="J205" s="204"/>
      <c r="K205" s="61"/>
      <c r="L205" s="61"/>
      <c r="M205" s="61"/>
      <c r="N205" s="61"/>
      <c r="O205" s="61"/>
      <c r="P205" s="186"/>
      <c r="Q205" s="186"/>
      <c r="R205" s="186"/>
      <c r="S205" s="186"/>
      <c r="T205" s="186"/>
      <c r="U205" s="186"/>
      <c r="V205" s="187"/>
      <c r="W205" s="187"/>
      <c r="X205" s="187"/>
      <c r="Y205" s="187"/>
      <c r="Z205" s="4"/>
      <c r="AA205" s="4"/>
      <c r="AB205" s="4"/>
      <c r="AC205" s="4"/>
      <c r="AD205" s="4"/>
    </row>
    <row r="206" spans="1:30" ht="12" customHeight="1" hidden="1">
      <c r="A206" s="205"/>
      <c r="B206" s="203"/>
      <c r="C206" s="203"/>
      <c r="D206" s="205"/>
      <c r="E206" s="206"/>
      <c r="F206" s="203"/>
      <c r="G206" s="204"/>
      <c r="H206" s="204"/>
      <c r="I206" s="204"/>
      <c r="J206" s="204"/>
      <c r="K206" s="61"/>
      <c r="L206" s="61"/>
      <c r="M206" s="61"/>
      <c r="N206" s="61"/>
      <c r="O206" s="61"/>
      <c r="P206" s="186"/>
      <c r="Q206" s="186"/>
      <c r="R206" s="186"/>
      <c r="S206" s="186"/>
      <c r="T206" s="186"/>
      <c r="U206" s="186"/>
      <c r="V206" s="187"/>
      <c r="W206" s="187"/>
      <c r="X206" s="187"/>
      <c r="Y206" s="187"/>
      <c r="Z206" s="4"/>
      <c r="AA206" s="4"/>
      <c r="AB206" s="4"/>
      <c r="AC206" s="4"/>
      <c r="AD206" s="4"/>
    </row>
    <row r="207" spans="1:30" ht="12" customHeight="1" hidden="1">
      <c r="A207" s="205"/>
      <c r="B207" s="203"/>
      <c r="C207" s="203"/>
      <c r="D207" s="205"/>
      <c r="E207" s="206"/>
      <c r="F207" s="203"/>
      <c r="G207" s="204"/>
      <c r="H207" s="204"/>
      <c r="I207" s="204"/>
      <c r="J207" s="204"/>
      <c r="K207" s="61"/>
      <c r="L207" s="61"/>
      <c r="M207" s="61"/>
      <c r="N207" s="61"/>
      <c r="O207" s="61"/>
      <c r="P207" s="186"/>
      <c r="Q207" s="186"/>
      <c r="R207" s="186"/>
      <c r="S207" s="186"/>
      <c r="T207" s="186"/>
      <c r="U207" s="186"/>
      <c r="V207" s="187"/>
      <c r="W207" s="187"/>
      <c r="X207" s="187"/>
      <c r="Y207" s="187"/>
      <c r="Z207" s="4"/>
      <c r="AA207" s="4"/>
      <c r="AB207" s="4"/>
      <c r="AC207" s="4"/>
      <c r="AD207" s="4"/>
    </row>
    <row r="208" spans="1:30" ht="15" customHeight="1">
      <c r="A208" s="205"/>
      <c r="B208" s="203"/>
      <c r="C208" s="203"/>
      <c r="D208" s="205"/>
      <c r="E208" s="206"/>
      <c r="F208" s="203"/>
      <c r="G208" s="204"/>
      <c r="H208" s="204"/>
      <c r="I208" s="204"/>
      <c r="J208" s="204"/>
      <c r="K208" s="61"/>
      <c r="L208" s="61"/>
      <c r="M208" s="61"/>
      <c r="N208" s="61"/>
      <c r="O208" s="61"/>
      <c r="P208" s="186"/>
      <c r="Q208" s="186"/>
      <c r="R208" s="186"/>
      <c r="S208" s="186"/>
      <c r="T208" s="186"/>
      <c r="U208" s="186"/>
      <c r="V208" s="187"/>
      <c r="W208" s="187"/>
      <c r="X208" s="187"/>
      <c r="Y208" s="187"/>
      <c r="Z208" s="4"/>
      <c r="AA208" s="4"/>
      <c r="AB208" s="4"/>
      <c r="AC208" s="4"/>
      <c r="AD208" s="4"/>
    </row>
    <row r="209" spans="1:30" s="784" customFormat="1" ht="22.5" customHeight="1">
      <c r="A209" s="917" t="s">
        <v>63</v>
      </c>
      <c r="B209" s="917"/>
      <c r="C209" s="917"/>
      <c r="D209" s="917"/>
      <c r="E209" s="917"/>
      <c r="F209" s="779"/>
      <c r="G209" s="780"/>
      <c r="H209" s="780"/>
      <c r="I209" s="780"/>
      <c r="J209" s="780"/>
      <c r="K209" s="781"/>
      <c r="L209" s="781"/>
      <c r="M209" s="781"/>
      <c r="N209" s="781"/>
      <c r="O209" s="781"/>
      <c r="P209" s="102"/>
      <c r="Q209" s="102"/>
      <c r="R209" s="102"/>
      <c r="S209" s="102"/>
      <c r="T209" s="102"/>
      <c r="U209" s="102"/>
      <c r="V209" s="184"/>
      <c r="W209" s="184"/>
      <c r="X209" s="184"/>
      <c r="Y209" s="184"/>
      <c r="Z209" s="782"/>
      <c r="AA209" s="783"/>
      <c r="AB209" s="783"/>
      <c r="AC209" s="783"/>
      <c r="AD209" s="783"/>
    </row>
    <row r="210" spans="1:30" ht="16.5" thickBot="1">
      <c r="A210" s="388" t="s">
        <v>64</v>
      </c>
      <c r="B210" s="388"/>
      <c r="C210" s="388"/>
      <c r="D210" s="388"/>
      <c r="E210" s="206"/>
      <c r="F210" s="203"/>
      <c r="G210" s="204"/>
      <c r="H210" s="204"/>
      <c r="I210" s="204"/>
      <c r="J210" s="204"/>
      <c r="K210" s="61"/>
      <c r="L210" s="61"/>
      <c r="M210" s="61"/>
      <c r="N210" s="61"/>
      <c r="O210" s="61"/>
      <c r="P210" s="77"/>
      <c r="Q210" s="77"/>
      <c r="R210" s="77"/>
      <c r="S210" s="77"/>
      <c r="T210" s="77"/>
      <c r="U210" s="77"/>
      <c r="V210" s="78"/>
      <c r="W210" s="78"/>
      <c r="X210" s="78"/>
      <c r="Y210" s="78"/>
      <c r="Z210" s="4"/>
      <c r="AA210" s="4"/>
      <c r="AB210" s="4"/>
      <c r="AC210" s="4"/>
      <c r="AD210" s="4"/>
    </row>
    <row r="211" spans="1:30" ht="21" customHeight="1" thickBot="1">
      <c r="A211" s="888" t="s">
        <v>400</v>
      </c>
      <c r="B211" s="889"/>
      <c r="C211" s="889"/>
      <c r="D211" s="890"/>
      <c r="E211" s="206"/>
      <c r="F211" s="203"/>
      <c r="G211" s="204"/>
      <c r="H211" s="204"/>
      <c r="I211" s="204"/>
      <c r="J211" s="204"/>
      <c r="P211" s="58"/>
      <c r="Q211" s="58"/>
      <c r="R211" s="58"/>
      <c r="S211" s="58"/>
      <c r="T211" s="58"/>
      <c r="U211" s="58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31.5">
      <c r="A212" s="1000" t="s">
        <v>57</v>
      </c>
      <c r="B212" s="1001" t="s">
        <v>24</v>
      </c>
      <c r="C212" s="1001" t="s">
        <v>25</v>
      </c>
      <c r="D212" s="1002" t="s">
        <v>26</v>
      </c>
      <c r="E212" s="407"/>
      <c r="F212" s="408"/>
      <c r="G212" s="409"/>
      <c r="H212" s="409"/>
      <c r="I212" s="409"/>
      <c r="J212" s="409"/>
      <c r="K212" s="90"/>
      <c r="L212" s="90"/>
      <c r="M212" s="90"/>
      <c r="N212" s="90"/>
      <c r="O212" s="90"/>
      <c r="P212" s="58"/>
      <c r="Q212" s="58"/>
      <c r="R212" s="58"/>
      <c r="S212" s="58"/>
      <c r="T212" s="58"/>
      <c r="U212" s="58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21" customHeight="1">
      <c r="A213" s="891" t="s">
        <v>126</v>
      </c>
      <c r="B213" s="410" t="str">
        <f aca="true" t="shared" si="2" ref="B213:C216">B185</f>
        <v>OB as on 01.04.2019</v>
      </c>
      <c r="C213" s="746" t="str">
        <f t="shared" si="2"/>
        <v>01.04.2019</v>
      </c>
      <c r="D213" s="745">
        <v>0</v>
      </c>
      <c r="E213" s="407"/>
      <c r="F213" s="408"/>
      <c r="G213" s="409"/>
      <c r="H213" s="409"/>
      <c r="I213" s="409"/>
      <c r="J213" s="409">
        <v>1338.41</v>
      </c>
      <c r="K213" s="90"/>
      <c r="L213" s="90"/>
      <c r="M213" s="90"/>
      <c r="N213" s="90"/>
      <c r="O213" s="90"/>
      <c r="P213" s="68"/>
      <c r="Q213" s="58"/>
      <c r="R213" s="58"/>
      <c r="S213" s="58"/>
      <c r="T213" s="58"/>
      <c r="U213" s="58"/>
      <c r="V213" s="188"/>
      <c r="W213" s="188"/>
      <c r="X213" s="183"/>
      <c r="Y213" s="181"/>
      <c r="Z213" s="189"/>
      <c r="AA213" s="188"/>
      <c r="AB213" s="58"/>
      <c r="AC213" s="58"/>
      <c r="AD213" s="4"/>
    </row>
    <row r="214" spans="1:30" ht="15.75">
      <c r="A214" s="892"/>
      <c r="B214" s="410" t="str">
        <f t="shared" si="2"/>
        <v>Adhoc Released</v>
      </c>
      <c r="C214" s="746" t="str">
        <f t="shared" si="2"/>
        <v>25.04.2019</v>
      </c>
      <c r="D214" s="745">
        <v>32.92</v>
      </c>
      <c r="E214" s="411"/>
      <c r="F214" s="408"/>
      <c r="G214" s="409"/>
      <c r="H214" s="409"/>
      <c r="I214" s="409"/>
      <c r="J214" s="409">
        <v>2.76</v>
      </c>
      <c r="K214" s="90">
        <f>J213+J214</f>
        <v>1341.17</v>
      </c>
      <c r="L214" s="90"/>
      <c r="M214" s="90"/>
      <c r="N214" s="90"/>
      <c r="O214" s="90"/>
      <c r="P214" s="68"/>
      <c r="Q214" s="58"/>
      <c r="R214" s="58"/>
      <c r="S214" s="58"/>
      <c r="T214" s="58"/>
      <c r="U214" s="58"/>
      <c r="V214" s="188"/>
      <c r="W214" s="188"/>
      <c r="X214" s="183"/>
      <c r="Y214" s="4"/>
      <c r="Z214" s="189"/>
      <c r="AA214" s="188"/>
      <c r="AB214" s="58"/>
      <c r="AC214" s="58"/>
      <c r="AD214" s="4"/>
    </row>
    <row r="215" spans="1:30" ht="47.25">
      <c r="A215" s="892"/>
      <c r="B215" s="410" t="str">
        <f t="shared" si="2"/>
        <v>Balance of 1st Installment / Revalidation</v>
      </c>
      <c r="C215" s="746" t="str">
        <f t="shared" si="2"/>
        <v>30.03.2020</v>
      </c>
      <c r="D215" s="748">
        <v>75.65</v>
      </c>
      <c r="E215" s="412"/>
      <c r="F215" s="413"/>
      <c r="G215" s="409"/>
      <c r="H215" s="409"/>
      <c r="I215" s="409"/>
      <c r="J215" s="409">
        <v>1355.98</v>
      </c>
      <c r="K215" s="90"/>
      <c r="L215" s="90"/>
      <c r="M215" s="90"/>
      <c r="N215" s="90"/>
      <c r="O215" s="90"/>
      <c r="P215" s="68"/>
      <c r="Q215" s="58"/>
      <c r="R215" s="58"/>
      <c r="S215" s="58"/>
      <c r="T215" s="58"/>
      <c r="U215" s="58"/>
      <c r="V215" s="188"/>
      <c r="W215" s="188"/>
      <c r="X215" s="183"/>
      <c r="Y215" s="4"/>
      <c r="Z215" s="189"/>
      <c r="AA215" s="188"/>
      <c r="AB215" s="58"/>
      <c r="AC215" s="58"/>
      <c r="AD215" s="4"/>
    </row>
    <row r="216" spans="1:30" ht="15.75">
      <c r="A216" s="892"/>
      <c r="B216" s="410" t="str">
        <f t="shared" si="2"/>
        <v>2nd Installment</v>
      </c>
      <c r="C216" s="746" t="str">
        <f t="shared" si="2"/>
        <v>--</v>
      </c>
      <c r="D216" s="748" t="s">
        <v>423</v>
      </c>
      <c r="E216" s="412"/>
      <c r="F216" s="413"/>
      <c r="G216" s="409"/>
      <c r="H216" s="409"/>
      <c r="I216" s="409"/>
      <c r="J216" s="409">
        <v>6.92</v>
      </c>
      <c r="K216" s="90">
        <f>J215+J216</f>
        <v>1362.9</v>
      </c>
      <c r="L216" s="90"/>
      <c r="M216" s="90"/>
      <c r="N216" s="90"/>
      <c r="O216" s="90"/>
      <c r="P216" s="68"/>
      <c r="Q216" s="58"/>
      <c r="R216" s="58"/>
      <c r="S216" s="58"/>
      <c r="T216" s="58"/>
      <c r="U216" s="58"/>
      <c r="V216" s="188"/>
      <c r="W216" s="188"/>
      <c r="X216" s="183"/>
      <c r="Y216" s="4"/>
      <c r="Z216" s="189"/>
      <c r="AA216" s="188"/>
      <c r="AB216" s="58"/>
      <c r="AC216" s="58"/>
      <c r="AD216" s="4"/>
    </row>
    <row r="217" spans="1:30" ht="16.5" thickBot="1">
      <c r="A217" s="893"/>
      <c r="B217" s="876" t="s">
        <v>252</v>
      </c>
      <c r="C217" s="877"/>
      <c r="D217" s="686">
        <f>SUM(D213:D216)</f>
        <v>108.57000000000001</v>
      </c>
      <c r="E217" s="407" t="s">
        <v>39</v>
      </c>
      <c r="F217" s="415"/>
      <c r="G217" s="409"/>
      <c r="H217" s="409"/>
      <c r="I217" s="409"/>
      <c r="J217" s="409">
        <v>3275.57</v>
      </c>
      <c r="K217" s="90"/>
      <c r="L217" s="90"/>
      <c r="M217" s="90"/>
      <c r="N217" s="90"/>
      <c r="O217" s="90"/>
      <c r="P217" s="190"/>
      <c r="Q217" s="58"/>
      <c r="R217" s="58"/>
      <c r="S217" s="58"/>
      <c r="T217" s="58"/>
      <c r="U217" s="191"/>
      <c r="V217" s="191"/>
      <c r="W217" s="191"/>
      <c r="X217" s="191"/>
      <c r="Y217" s="4"/>
      <c r="Z217" s="185"/>
      <c r="AA217" s="185"/>
      <c r="AB217" s="185"/>
      <c r="AC217" s="58"/>
      <c r="AD217" s="4"/>
    </row>
    <row r="218" spans="1:30" s="6" customFormat="1" ht="15.75">
      <c r="A218" s="205"/>
      <c r="B218" s="203"/>
      <c r="C218" s="203"/>
      <c r="D218" s="205"/>
      <c r="E218" s="417"/>
      <c r="F218" s="418"/>
      <c r="G218" s="419"/>
      <c r="H218" s="419"/>
      <c r="I218" s="419"/>
      <c r="J218" s="419"/>
      <c r="K218" s="233"/>
      <c r="L218" s="233"/>
      <c r="M218" s="233"/>
      <c r="N218" s="233"/>
      <c r="O218" s="233"/>
      <c r="P218" s="52"/>
      <c r="Q218" s="52"/>
      <c r="R218" s="52"/>
      <c r="S218" s="52"/>
      <c r="T218" s="52"/>
      <c r="U218" s="234"/>
      <c r="V218" s="183"/>
      <c r="W218" s="183"/>
      <c r="X218" s="52"/>
      <c r="Y218" s="134"/>
      <c r="Z218" s="152"/>
      <c r="AA218" s="152"/>
      <c r="AB218" s="152"/>
      <c r="AC218" s="152"/>
      <c r="AD218" s="62"/>
    </row>
    <row r="219" spans="1:30" ht="15.75">
      <c r="A219" s="369" t="s">
        <v>221</v>
      </c>
      <c r="B219" s="369"/>
      <c r="C219" s="371"/>
      <c r="D219" s="371"/>
      <c r="E219" s="372"/>
      <c r="F219" s="371"/>
      <c r="G219" s="204"/>
      <c r="H219" s="204"/>
      <c r="I219" s="204"/>
      <c r="J219" s="204"/>
      <c r="K219" s="61"/>
      <c r="L219" s="61"/>
      <c r="M219" s="61"/>
      <c r="N219" s="61"/>
      <c r="O219" s="61"/>
      <c r="P219" s="37"/>
      <c r="Q219" s="37"/>
      <c r="R219" s="37"/>
      <c r="S219" s="37"/>
      <c r="T219" s="37"/>
      <c r="U219" s="192"/>
      <c r="V219" s="188"/>
      <c r="W219" s="188"/>
      <c r="X219" s="37"/>
      <c r="Y219" s="38"/>
      <c r="Z219" s="99"/>
      <c r="AA219" s="99"/>
      <c r="AB219" s="99"/>
      <c r="AC219" s="99"/>
      <c r="AD219" s="58"/>
    </row>
    <row r="220" spans="1:30" ht="15.75">
      <c r="A220" s="249" t="s">
        <v>336</v>
      </c>
      <c r="B220" s="249"/>
      <c r="C220" s="204"/>
      <c r="D220" s="205"/>
      <c r="E220" s="206"/>
      <c r="F220" s="203"/>
      <c r="G220" s="376"/>
      <c r="H220" s="376"/>
      <c r="I220" s="376"/>
      <c r="J220" s="376"/>
      <c r="K220" s="77"/>
      <c r="L220" s="77"/>
      <c r="M220" s="77"/>
      <c r="N220" s="77"/>
      <c r="O220" s="77"/>
      <c r="P220" s="37"/>
      <c r="Q220" s="37"/>
      <c r="R220" s="37"/>
      <c r="S220" s="37"/>
      <c r="T220" s="37"/>
      <c r="U220" s="192"/>
      <c r="V220" s="188"/>
      <c r="W220" s="188"/>
      <c r="X220" s="37"/>
      <c r="Y220" s="38"/>
      <c r="Z220" s="99"/>
      <c r="AA220" s="99"/>
      <c r="AB220" s="99"/>
      <c r="AC220" s="99"/>
      <c r="AD220" s="58"/>
    </row>
    <row r="221" spans="1:30" ht="16.5" thickBot="1">
      <c r="A221" s="421" t="s">
        <v>374</v>
      </c>
      <c r="B221" s="421"/>
      <c r="C221" s="203"/>
      <c r="D221" s="205"/>
      <c r="E221" s="837" t="s">
        <v>102</v>
      </c>
      <c r="F221" s="203"/>
      <c r="G221" s="204"/>
      <c r="H221" s="204"/>
      <c r="I221" s="204"/>
      <c r="J221" s="204"/>
      <c r="P221" s="37"/>
      <c r="Q221" s="37"/>
      <c r="R221" s="37"/>
      <c r="S221" s="37"/>
      <c r="T221" s="37"/>
      <c r="U221" s="192"/>
      <c r="V221" s="188"/>
      <c r="W221" s="188"/>
      <c r="X221" s="37"/>
      <c r="Y221" s="38"/>
      <c r="Z221" s="99"/>
      <c r="AA221" s="99"/>
      <c r="AB221" s="99"/>
      <c r="AC221" s="99"/>
      <c r="AD221" s="58"/>
    </row>
    <row r="222" spans="1:31" ht="54" customHeight="1" thickBot="1">
      <c r="A222" s="974" t="s">
        <v>9</v>
      </c>
      <c r="B222" s="975" t="s">
        <v>10</v>
      </c>
      <c r="C222" s="992" t="s">
        <v>401</v>
      </c>
      <c r="D222" s="992" t="s">
        <v>337</v>
      </c>
      <c r="E222" s="989" t="s">
        <v>402</v>
      </c>
      <c r="F222" s="374"/>
      <c r="G222" s="204"/>
      <c r="H222" s="204"/>
      <c r="I222" s="204"/>
      <c r="J222" s="101" t="s">
        <v>150</v>
      </c>
      <c r="K222" s="103" t="s">
        <v>311</v>
      </c>
      <c r="L222" s="103" t="s">
        <v>165</v>
      </c>
      <c r="N222" s="561" t="s">
        <v>152</v>
      </c>
      <c r="O222" s="562" t="s">
        <v>166</v>
      </c>
      <c r="P222" s="562" t="s">
        <v>167</v>
      </c>
      <c r="Q222" s="512"/>
      <c r="R222" s="80" t="s">
        <v>168</v>
      </c>
      <c r="S222" s="107" t="s">
        <v>169</v>
      </c>
      <c r="T222" s="107" t="s">
        <v>170</v>
      </c>
      <c r="U222" s="552"/>
      <c r="V222" s="17"/>
      <c r="Y222" s="37"/>
      <c r="Z222" s="34"/>
      <c r="AA222" s="193"/>
      <c r="AB222" s="193"/>
      <c r="AC222" s="193"/>
      <c r="AD222" s="193"/>
      <c r="AE222" s="58"/>
    </row>
    <row r="223" spans="1:31" ht="15.75">
      <c r="A223" s="545">
        <v>1</v>
      </c>
      <c r="B223" s="167" t="s">
        <v>416</v>
      </c>
      <c r="C223" s="752">
        <f>L223</f>
        <v>124.94</v>
      </c>
      <c r="D223" s="752">
        <f>P223</f>
        <v>0</v>
      </c>
      <c r="E223" s="546">
        <f>D223/C223</f>
        <v>0</v>
      </c>
      <c r="F223" s="374"/>
      <c r="G223" s="204"/>
      <c r="H223" s="204"/>
      <c r="I223" s="204"/>
      <c r="J223" s="293">
        <v>72.24000000000001</v>
      </c>
      <c r="K223" s="491">
        <v>52.699999999999996</v>
      </c>
      <c r="L223" s="563">
        <f>SUM(J223:K223)</f>
        <v>124.94</v>
      </c>
      <c r="N223" s="570">
        <v>0</v>
      </c>
      <c r="O223" s="571">
        <v>0</v>
      </c>
      <c r="P223" s="559">
        <f>SUM(N223:O223)</f>
        <v>0</v>
      </c>
      <c r="Q223" s="529"/>
      <c r="R223" s="294">
        <v>55.76</v>
      </c>
      <c r="S223" s="295">
        <v>23.41</v>
      </c>
      <c r="T223" s="568">
        <f>SUM(R223:S223)</f>
        <v>79.17</v>
      </c>
      <c r="U223" s="553"/>
      <c r="V223" s="17"/>
      <c r="Y223" s="37"/>
      <c r="Z223" s="34"/>
      <c r="AA223" s="193"/>
      <c r="AB223" s="193"/>
      <c r="AC223" s="193"/>
      <c r="AD223" s="193"/>
      <c r="AE223" s="58"/>
    </row>
    <row r="224" spans="1:31" ht="16.5" thickBot="1">
      <c r="A224" s="378">
        <v>2</v>
      </c>
      <c r="B224" s="167" t="s">
        <v>417</v>
      </c>
      <c r="C224" s="752">
        <f>L224</f>
        <v>69.9</v>
      </c>
      <c r="D224" s="752">
        <f>P224</f>
        <v>0</v>
      </c>
      <c r="E224" s="292">
        <f>D224/C224</f>
        <v>0</v>
      </c>
      <c r="F224" s="374"/>
      <c r="G224" s="204"/>
      <c r="H224" s="204"/>
      <c r="I224" s="204"/>
      <c r="J224" s="293">
        <v>47.75</v>
      </c>
      <c r="K224" s="491">
        <v>22.150000000000002</v>
      </c>
      <c r="L224" s="563">
        <f>SUM(J224:K224)</f>
        <v>69.9</v>
      </c>
      <c r="N224" s="570">
        <v>0</v>
      </c>
      <c r="O224" s="571">
        <v>0</v>
      </c>
      <c r="P224" s="559">
        <f>SUM(N224:O224)</f>
        <v>0</v>
      </c>
      <c r="Q224" s="529"/>
      <c r="R224" s="294">
        <v>20.73</v>
      </c>
      <c r="S224" s="295">
        <v>8.67</v>
      </c>
      <c r="T224" s="568">
        <f>SUM(R224:S224)</f>
        <v>29.4</v>
      </c>
      <c r="U224" s="553"/>
      <c r="V224" s="17"/>
      <c r="Y224" s="37"/>
      <c r="Z224" s="34"/>
      <c r="AA224" s="193"/>
      <c r="AB224" s="193"/>
      <c r="AC224" s="193"/>
      <c r="AD224" s="193"/>
      <c r="AE224" s="58"/>
    </row>
    <row r="225" spans="1:26" ht="16.5" thickBot="1">
      <c r="A225" s="616"/>
      <c r="B225" s="617" t="s">
        <v>20</v>
      </c>
      <c r="C225" s="760">
        <f>SUM(C223:C224)</f>
        <v>194.84</v>
      </c>
      <c r="D225" s="760">
        <f>SUM(D223:D224)</f>
        <v>0</v>
      </c>
      <c r="E225" s="550">
        <f>D225/C225</f>
        <v>0</v>
      </c>
      <c r="F225" s="379"/>
      <c r="G225" s="204"/>
      <c r="H225" s="204"/>
      <c r="I225" s="204"/>
      <c r="J225" s="563">
        <f>SUM(J223:J224)</f>
        <v>119.99000000000001</v>
      </c>
      <c r="K225" s="563">
        <f>SUM(K223:K224)</f>
        <v>74.85</v>
      </c>
      <c r="L225" s="563">
        <f>SUM(L223:L224)</f>
        <v>194.84</v>
      </c>
      <c r="N225" s="564">
        <f>SUM(N223:N224)</f>
        <v>0</v>
      </c>
      <c r="O225" s="564">
        <f>SUM(O223:O224)</f>
        <v>0</v>
      </c>
      <c r="P225" s="559">
        <f>SUM(N225:O225)</f>
        <v>0</v>
      </c>
      <c r="Q225" s="59"/>
      <c r="R225" s="569">
        <f>SUM(R223:R224)</f>
        <v>76.49</v>
      </c>
      <c r="S225" s="569">
        <f>SUM(S223:S224)</f>
        <v>32.08</v>
      </c>
      <c r="T225" s="569">
        <f>SUM(T223:T224)</f>
        <v>108.57</v>
      </c>
      <c r="U225" s="62"/>
      <c r="V225" s="17"/>
      <c r="Y225" s="61"/>
      <c r="Z225" s="6"/>
    </row>
    <row r="226" spans="1:25" ht="15.75">
      <c r="A226" s="205"/>
      <c r="B226" s="203"/>
      <c r="C226" s="203"/>
      <c r="D226" s="205"/>
      <c r="E226" s="206"/>
      <c r="F226" s="203"/>
      <c r="G226" s="420"/>
      <c r="H226" s="420"/>
      <c r="I226" s="420"/>
      <c r="J226" s="420"/>
      <c r="K226" s="102"/>
      <c r="L226" s="102"/>
      <c r="M226" s="102"/>
      <c r="N226" s="102"/>
      <c r="O226" s="102"/>
      <c r="P226" s="62"/>
      <c r="Q226" s="251"/>
      <c r="R226" s="61"/>
      <c r="S226" s="61"/>
      <c r="T226" s="61"/>
      <c r="U226" s="61"/>
      <c r="V226" s="6"/>
      <c r="W226" s="6"/>
      <c r="X226" s="6"/>
      <c r="Y226" s="6"/>
    </row>
    <row r="227" spans="1:25" ht="15.75" hidden="1">
      <c r="A227" s="205"/>
      <c r="B227" s="203"/>
      <c r="C227" s="203"/>
      <c r="D227" s="205"/>
      <c r="E227" s="206"/>
      <c r="F227" s="203"/>
      <c r="G227" s="420"/>
      <c r="H227" s="420"/>
      <c r="I227" s="420"/>
      <c r="J227" s="420"/>
      <c r="K227" s="102"/>
      <c r="L227" s="102"/>
      <c r="M227" s="102"/>
      <c r="N227" s="102"/>
      <c r="O227" s="102"/>
      <c r="P227" s="61"/>
      <c r="Q227" s="61"/>
      <c r="R227" s="61"/>
      <c r="S227" s="61"/>
      <c r="T227" s="61"/>
      <c r="U227" s="61"/>
      <c r="V227" s="6"/>
      <c r="W227" s="6"/>
      <c r="X227" s="6"/>
      <c r="Y227" s="6"/>
    </row>
    <row r="228" spans="1:25" ht="15.75" hidden="1">
      <c r="A228" s="205"/>
      <c r="B228" s="203"/>
      <c r="C228" s="203"/>
      <c r="D228" s="205"/>
      <c r="E228" s="206"/>
      <c r="F228" s="203"/>
      <c r="G228" s="420"/>
      <c r="H228" s="420"/>
      <c r="I228" s="420"/>
      <c r="J228" s="420"/>
      <c r="K228" s="102"/>
      <c r="L228" s="102"/>
      <c r="M228" s="102"/>
      <c r="N228" s="102"/>
      <c r="O228" s="102"/>
      <c r="P228" s="61"/>
      <c r="Q228" s="61"/>
      <c r="R228" s="61"/>
      <c r="S228" s="61"/>
      <c r="T228" s="61"/>
      <c r="U228" s="61"/>
      <c r="V228" s="6"/>
      <c r="W228" s="6"/>
      <c r="X228" s="6"/>
      <c r="Y228" s="6"/>
    </row>
    <row r="229" spans="1:25" ht="15.75" hidden="1">
      <c r="A229" s="205"/>
      <c r="B229" s="203"/>
      <c r="C229" s="203"/>
      <c r="D229" s="205"/>
      <c r="E229" s="206"/>
      <c r="F229" s="203"/>
      <c r="G229" s="420"/>
      <c r="H229" s="420"/>
      <c r="I229" s="420"/>
      <c r="J229" s="420"/>
      <c r="K229" s="102"/>
      <c r="L229" s="102"/>
      <c r="M229" s="102"/>
      <c r="N229" s="102"/>
      <c r="O229" s="102"/>
      <c r="P229" s="61"/>
      <c r="Q229" s="61"/>
      <c r="R229" s="61"/>
      <c r="S229" s="61"/>
      <c r="T229" s="61"/>
      <c r="U229" s="61"/>
      <c r="V229" s="6"/>
      <c r="W229" s="6"/>
      <c r="X229" s="6"/>
      <c r="Y229" s="6"/>
    </row>
    <row r="230" spans="1:25" ht="15.75">
      <c r="A230" s="205"/>
      <c r="B230" s="203"/>
      <c r="C230" s="203"/>
      <c r="D230" s="205"/>
      <c r="E230" s="206"/>
      <c r="F230" s="203"/>
      <c r="G230" s="420"/>
      <c r="H230" s="420"/>
      <c r="I230" s="420"/>
      <c r="J230" s="420"/>
      <c r="K230" s="102"/>
      <c r="L230" s="102"/>
      <c r="M230" s="102"/>
      <c r="N230" s="102"/>
      <c r="O230" s="102"/>
      <c r="P230" s="61"/>
      <c r="Q230" s="61"/>
      <c r="R230" s="61"/>
      <c r="S230" s="61"/>
      <c r="T230" s="61"/>
      <c r="U230" s="61"/>
      <c r="V230" s="6"/>
      <c r="W230" s="6"/>
      <c r="X230" s="6"/>
      <c r="Y230" s="6"/>
    </row>
    <row r="231" spans="1:25" ht="15.75">
      <c r="A231" s="249" t="s">
        <v>351</v>
      </c>
      <c r="B231" s="249"/>
      <c r="C231" s="204"/>
      <c r="D231" s="205"/>
      <c r="E231" s="206"/>
      <c r="F231" s="203"/>
      <c r="G231" s="376"/>
      <c r="H231" s="376"/>
      <c r="I231" s="376"/>
      <c r="J231" s="376"/>
      <c r="K231" s="77"/>
      <c r="L231" s="77"/>
      <c r="M231" s="77"/>
      <c r="N231" s="77"/>
      <c r="O231" s="77"/>
      <c r="T231" s="58"/>
      <c r="U231" s="58"/>
      <c r="V231" s="4"/>
      <c r="W231" s="4"/>
      <c r="X231" s="4"/>
      <c r="Y231" s="4"/>
    </row>
    <row r="232" spans="1:25" ht="16.5" thickBot="1">
      <c r="A232" s="421" t="s">
        <v>375</v>
      </c>
      <c r="B232" s="421"/>
      <c r="C232" s="203"/>
      <c r="D232" s="205"/>
      <c r="E232" s="837" t="s">
        <v>102</v>
      </c>
      <c r="F232" s="203"/>
      <c r="G232" s="204"/>
      <c r="H232" s="204"/>
      <c r="I232" s="204"/>
      <c r="J232" s="204"/>
      <c r="T232" s="58"/>
      <c r="U232" s="58"/>
      <c r="V232" s="4"/>
      <c r="W232" s="4"/>
      <c r="X232" s="4"/>
      <c r="Y232" s="4"/>
    </row>
    <row r="233" spans="1:26" ht="57.75" customHeight="1" thickBot="1">
      <c r="A233" s="974" t="s">
        <v>9</v>
      </c>
      <c r="B233" s="975" t="s">
        <v>10</v>
      </c>
      <c r="C233" s="992" t="s">
        <v>401</v>
      </c>
      <c r="D233" s="992" t="s">
        <v>352</v>
      </c>
      <c r="E233" s="982" t="s">
        <v>398</v>
      </c>
      <c r="F233" s="374"/>
      <c r="G233" s="204"/>
      <c r="H233" s="204"/>
      <c r="I233" s="204"/>
      <c r="J233" s="558" t="s">
        <v>312</v>
      </c>
      <c r="K233" s="565" t="s">
        <v>313</v>
      </c>
      <c r="L233" s="565" t="s">
        <v>316</v>
      </c>
      <c r="M233" s="566"/>
      <c r="N233" s="80" t="s">
        <v>314</v>
      </c>
      <c r="O233" s="107" t="s">
        <v>315</v>
      </c>
      <c r="P233" s="107" t="s">
        <v>170</v>
      </c>
      <c r="Q233" s="554"/>
      <c r="U233" s="104"/>
      <c r="V233" s="192"/>
      <c r="W233" s="188"/>
      <c r="X233" s="188"/>
      <c r="Y233" s="58"/>
      <c r="Z233" s="4"/>
    </row>
    <row r="234" spans="1:26" ht="15.75">
      <c r="A234" s="541">
        <v>1</v>
      </c>
      <c r="B234" s="167" t="s">
        <v>416</v>
      </c>
      <c r="C234" s="752">
        <f>C223</f>
        <v>124.94</v>
      </c>
      <c r="D234" s="752">
        <f>P234</f>
        <v>-36.800000000000004</v>
      </c>
      <c r="E234" s="773">
        <f>D234/C234</f>
        <v>-0.294541379862334</v>
      </c>
      <c r="F234" s="203"/>
      <c r="G234" s="204"/>
      <c r="H234" s="204"/>
      <c r="I234" s="204"/>
      <c r="J234" s="572">
        <v>71.4</v>
      </c>
      <c r="K234" s="573">
        <v>44.57</v>
      </c>
      <c r="L234" s="567">
        <f>SUM(J234:K234)</f>
        <v>115.97</v>
      </c>
      <c r="M234" s="566"/>
      <c r="N234" s="294">
        <v>-15.640000000000006</v>
      </c>
      <c r="O234" s="295">
        <v>-21.159999999999997</v>
      </c>
      <c r="P234" s="568">
        <f>SUM(N234:O234)</f>
        <v>-36.800000000000004</v>
      </c>
      <c r="Q234" s="555"/>
      <c r="U234" s="58"/>
      <c r="V234" s="192"/>
      <c r="W234" s="188"/>
      <c r="X234" s="188"/>
      <c r="Y234" s="58"/>
      <c r="Z234" s="4"/>
    </row>
    <row r="235" spans="1:26" ht="16.5" thickBot="1">
      <c r="A235" s="216">
        <v>2</v>
      </c>
      <c r="B235" s="167" t="s">
        <v>417</v>
      </c>
      <c r="C235" s="755">
        <f>C224</f>
        <v>69.9</v>
      </c>
      <c r="D235" s="752">
        <f>P235</f>
        <v>-13.530000000000001</v>
      </c>
      <c r="E235" s="774">
        <f>D235/C235</f>
        <v>-0.19356223175965664</v>
      </c>
      <c r="F235" s="203"/>
      <c r="G235" s="204"/>
      <c r="H235" s="204"/>
      <c r="I235" s="204"/>
      <c r="J235" s="572">
        <v>26.560000000000002</v>
      </c>
      <c r="K235" s="573">
        <v>16.37</v>
      </c>
      <c r="L235" s="567">
        <f>SUM(J235:K235)</f>
        <v>42.93000000000001</v>
      </c>
      <c r="M235" s="566"/>
      <c r="N235" s="294">
        <v>-5.83</v>
      </c>
      <c r="O235" s="295">
        <v>-7.7</v>
      </c>
      <c r="P235" s="568">
        <f>SUM(N235:O235)</f>
        <v>-13.530000000000001</v>
      </c>
      <c r="Q235" s="555"/>
      <c r="U235" s="58"/>
      <c r="V235" s="192"/>
      <c r="W235" s="188"/>
      <c r="X235" s="188"/>
      <c r="Y235" s="58"/>
      <c r="Z235" s="4"/>
    </row>
    <row r="236" spans="1:26" ht="16.5" thickBot="1">
      <c r="A236" s="390"/>
      <c r="B236" s="618" t="s">
        <v>20</v>
      </c>
      <c r="C236" s="760">
        <f>SUM(C234:C235)</f>
        <v>194.84</v>
      </c>
      <c r="D236" s="760">
        <f>SUM(D234:D235)</f>
        <v>-50.330000000000005</v>
      </c>
      <c r="E236" s="550">
        <f>D236/C236</f>
        <v>-0.2583145144734141</v>
      </c>
      <c r="F236" s="203"/>
      <c r="G236" s="204"/>
      <c r="H236" s="204"/>
      <c r="I236" s="204"/>
      <c r="J236" s="567">
        <f>SUM(J234:J235)</f>
        <v>97.96000000000001</v>
      </c>
      <c r="K236" s="568">
        <f>SUM(K234:K235)</f>
        <v>60.94</v>
      </c>
      <c r="L236" s="567">
        <f>SUM(L234:L235)</f>
        <v>158.9</v>
      </c>
      <c r="M236" s="566"/>
      <c r="N236" s="569">
        <f>SUM(N234:N235)</f>
        <v>-21.470000000000006</v>
      </c>
      <c r="O236" s="569">
        <f>SUM(O234:O235)</f>
        <v>-28.859999999999996</v>
      </c>
      <c r="P236" s="569">
        <f>SUM(P234:P235)</f>
        <v>-50.330000000000005</v>
      </c>
      <c r="Q236" s="556"/>
      <c r="V236" s="191"/>
      <c r="W236" s="194"/>
      <c r="X236" s="194"/>
      <c r="Y236" s="58"/>
      <c r="Z236" s="4"/>
    </row>
    <row r="237" spans="1:25" ht="15.75">
      <c r="A237" s="205"/>
      <c r="B237" s="203"/>
      <c r="C237" s="203"/>
      <c r="D237" s="205"/>
      <c r="E237" s="206"/>
      <c r="F237" s="203"/>
      <c r="G237" s="409"/>
      <c r="H237" s="409"/>
      <c r="I237" s="409"/>
      <c r="J237" s="409"/>
      <c r="K237" s="91"/>
      <c r="L237" s="91"/>
      <c r="M237" s="91"/>
      <c r="N237" s="91"/>
      <c r="O237" s="91"/>
      <c r="P237" s="252"/>
      <c r="Q237" s="557"/>
      <c r="T237" s="58"/>
      <c r="U237" s="191"/>
      <c r="V237" s="194"/>
      <c r="W237" s="194"/>
      <c r="X237" s="58"/>
      <c r="Y237" s="4"/>
    </row>
    <row r="238" spans="1:25" ht="15.75">
      <c r="A238" s="205"/>
      <c r="B238" s="203"/>
      <c r="C238" s="203"/>
      <c r="D238" s="205"/>
      <c r="E238" s="206"/>
      <c r="F238" s="203"/>
      <c r="G238" s="409"/>
      <c r="H238" s="409"/>
      <c r="I238" s="409"/>
      <c r="J238" s="409"/>
      <c r="K238" s="91"/>
      <c r="L238" s="91"/>
      <c r="M238" s="91"/>
      <c r="N238" s="91"/>
      <c r="O238" s="91"/>
      <c r="P238" s="58"/>
      <c r="Q238" s="557"/>
      <c r="T238" s="58"/>
      <c r="U238" s="191"/>
      <c r="V238" s="194"/>
      <c r="W238" s="194"/>
      <c r="X238" s="58"/>
      <c r="Y238" s="4"/>
    </row>
    <row r="239" spans="1:25" ht="15.75">
      <c r="A239" s="205"/>
      <c r="B239" s="203"/>
      <c r="C239" s="203"/>
      <c r="D239" s="205"/>
      <c r="E239" s="206"/>
      <c r="F239" s="203"/>
      <c r="G239" s="409"/>
      <c r="H239" s="409"/>
      <c r="I239" s="409"/>
      <c r="J239" s="409"/>
      <c r="K239" s="91"/>
      <c r="L239" s="91"/>
      <c r="M239" s="91"/>
      <c r="N239" s="91"/>
      <c r="O239" s="91"/>
      <c r="T239" s="58"/>
      <c r="U239" s="191"/>
      <c r="V239" s="194"/>
      <c r="W239" s="194"/>
      <c r="X239" s="58"/>
      <c r="Y239" s="4"/>
    </row>
    <row r="240" spans="1:25" ht="16.5" thickBot="1">
      <c r="A240" s="421" t="s">
        <v>222</v>
      </c>
      <c r="B240" s="421"/>
      <c r="C240" s="421"/>
      <c r="D240" s="421"/>
      <c r="E240" s="421"/>
      <c r="F240" s="421"/>
      <c r="G240" s="422"/>
      <c r="H240" s="422"/>
      <c r="I240" s="422"/>
      <c r="J240" s="422"/>
      <c r="K240" s="105"/>
      <c r="L240" s="105"/>
      <c r="M240" s="105"/>
      <c r="N240" s="105"/>
      <c r="O240" s="105"/>
      <c r="T240" s="58"/>
      <c r="U240" s="191"/>
      <c r="V240" s="194"/>
      <c r="W240" s="194"/>
      <c r="X240" s="58"/>
      <c r="Y240" s="4"/>
    </row>
    <row r="241" spans="1:24" ht="31.5">
      <c r="A241" s="963" t="s">
        <v>13</v>
      </c>
      <c r="B241" s="964" t="s">
        <v>334</v>
      </c>
      <c r="C241" s="964" t="s">
        <v>28</v>
      </c>
      <c r="D241" s="964" t="s">
        <v>29</v>
      </c>
      <c r="E241" s="981" t="s">
        <v>30</v>
      </c>
      <c r="F241" s="965" t="s">
        <v>16</v>
      </c>
      <c r="G241" s="423"/>
      <c r="H241" s="423"/>
      <c r="I241" s="423"/>
      <c r="J241" s="423"/>
      <c r="K241" s="106"/>
      <c r="L241" s="106"/>
      <c r="M241" s="106"/>
      <c r="N241" s="106"/>
      <c r="O241" s="106"/>
      <c r="P241" s="250"/>
      <c r="U241" s="191"/>
      <c r="V241" s="194"/>
      <c r="W241" s="194"/>
      <c r="X241" s="17"/>
    </row>
    <row r="242" spans="1:24" ht="16.5" thickBot="1">
      <c r="A242" s="768">
        <f>C236</f>
        <v>194.84</v>
      </c>
      <c r="B242" s="769">
        <f>D225</f>
        <v>0</v>
      </c>
      <c r="C242" s="692">
        <f>E249</f>
        <v>108.57</v>
      </c>
      <c r="D242" s="770">
        <f>B242+C242</f>
        <v>108.57</v>
      </c>
      <c r="E242" s="771">
        <f>D242/A242</f>
        <v>0.557226442208992</v>
      </c>
      <c r="F242" s="772">
        <f>A242*85/100</f>
        <v>165.614</v>
      </c>
      <c r="G242" s="204"/>
      <c r="H242" s="204"/>
      <c r="I242" s="204"/>
      <c r="J242" s="204"/>
      <c r="K242" s="61"/>
      <c r="L242" s="61"/>
      <c r="M242" s="61"/>
      <c r="N242" s="61"/>
      <c r="O242" s="61"/>
      <c r="U242" s="191"/>
      <c r="V242" s="194"/>
      <c r="W242" s="194"/>
      <c r="X242" s="17"/>
    </row>
    <row r="243" spans="1:24" ht="15.75">
      <c r="A243" s="424"/>
      <c r="B243" s="425"/>
      <c r="C243" s="426"/>
      <c r="D243" s="427"/>
      <c r="E243" s="428"/>
      <c r="F243" s="429"/>
      <c r="G243" s="204"/>
      <c r="H243" s="204"/>
      <c r="I243" s="204"/>
      <c r="J243" s="204"/>
      <c r="U243" s="191"/>
      <c r="V243" s="194"/>
      <c r="W243" s="194"/>
      <c r="X243" s="17"/>
    </row>
    <row r="244" spans="1:24" ht="15.75">
      <c r="A244" s="249" t="s">
        <v>223</v>
      </c>
      <c r="B244" s="249"/>
      <c r="C244" s="204"/>
      <c r="D244" s="205"/>
      <c r="E244" s="206"/>
      <c r="F244" s="203"/>
      <c r="G244" s="204"/>
      <c r="H244" s="204"/>
      <c r="I244" s="204"/>
      <c r="J244" s="204"/>
      <c r="U244" s="191"/>
      <c r="V244" s="194"/>
      <c r="W244" s="194"/>
      <c r="X244" s="17"/>
    </row>
    <row r="245" spans="1:24" ht="16.5" thickBot="1">
      <c r="A245" s="388" t="s">
        <v>376</v>
      </c>
      <c r="B245" s="388"/>
      <c r="C245" s="203"/>
      <c r="D245" s="205"/>
      <c r="E245" s="206"/>
      <c r="F245" s="203"/>
      <c r="G245" s="837" t="s">
        <v>102</v>
      </c>
      <c r="H245" s="204"/>
      <c r="I245" s="204"/>
      <c r="J245" s="204"/>
      <c r="U245" s="191"/>
      <c r="V245" s="194"/>
      <c r="W245" s="194"/>
      <c r="X245" s="17"/>
    </row>
    <row r="246" spans="1:25" ht="79.5" thickBot="1">
      <c r="A246" s="968" t="s">
        <v>9</v>
      </c>
      <c r="B246" s="969" t="s">
        <v>10</v>
      </c>
      <c r="C246" s="992" t="s">
        <v>401</v>
      </c>
      <c r="D246" s="992" t="s">
        <v>338</v>
      </c>
      <c r="E246" s="992" t="s">
        <v>65</v>
      </c>
      <c r="F246" s="969" t="s">
        <v>353</v>
      </c>
      <c r="G246" s="1005" t="s">
        <v>31</v>
      </c>
      <c r="H246" s="480"/>
      <c r="I246" s="480"/>
      <c r="M246" s="58"/>
      <c r="N246" s="58"/>
      <c r="O246" s="58"/>
      <c r="P246" s="58"/>
      <c r="Q246" s="199"/>
      <c r="V246" s="191"/>
      <c r="W246" s="194"/>
      <c r="X246" s="194"/>
      <c r="Y246" s="17"/>
    </row>
    <row r="247" spans="1:25" ht="15.75">
      <c r="A247" s="541">
        <v>1</v>
      </c>
      <c r="B247" s="167" t="s">
        <v>416</v>
      </c>
      <c r="C247" s="752">
        <f>C234</f>
        <v>124.94</v>
      </c>
      <c r="D247" s="752">
        <f>D223</f>
        <v>0</v>
      </c>
      <c r="E247" s="752">
        <f>T223</f>
        <v>79.17</v>
      </c>
      <c r="F247" s="763">
        <f>E247+D247</f>
        <v>79.17</v>
      </c>
      <c r="G247" s="764">
        <f>F247/C247</f>
        <v>0.6336641587962222</v>
      </c>
      <c r="H247" s="484"/>
      <c r="I247" s="484"/>
      <c r="M247" s="58"/>
      <c r="N247" s="58"/>
      <c r="O247" s="58"/>
      <c r="P247" s="58"/>
      <c r="Q247" s="560"/>
      <c r="V247" s="192"/>
      <c r="W247" s="194"/>
      <c r="X247" s="194"/>
      <c r="Y247" s="17"/>
    </row>
    <row r="248" spans="1:25" ht="16.5" thickBot="1">
      <c r="A248" s="216">
        <v>2</v>
      </c>
      <c r="B248" s="167" t="s">
        <v>417</v>
      </c>
      <c r="C248" s="755">
        <f>C235</f>
        <v>69.9</v>
      </c>
      <c r="D248" s="755">
        <f>D224</f>
        <v>0</v>
      </c>
      <c r="E248" s="752">
        <f>T224</f>
        <v>29.4</v>
      </c>
      <c r="F248" s="765">
        <f>E248+D248</f>
        <v>29.4</v>
      </c>
      <c r="G248" s="766">
        <f>F248/C248</f>
        <v>0.42060085836909866</v>
      </c>
      <c r="H248" s="484"/>
      <c r="I248" s="484"/>
      <c r="M248" s="58"/>
      <c r="N248" s="58"/>
      <c r="O248" s="58"/>
      <c r="P248" s="58"/>
      <c r="Q248" s="560"/>
      <c r="V248" s="192"/>
      <c r="W248" s="194"/>
      <c r="X248" s="194"/>
      <c r="Y248" s="17"/>
    </row>
    <row r="249" spans="1:25" ht="16.5" thickBot="1">
      <c r="A249" s="616"/>
      <c r="B249" s="617" t="s">
        <v>20</v>
      </c>
      <c r="C249" s="760">
        <f>SUM(C247:C248)</f>
        <v>194.84</v>
      </c>
      <c r="D249" s="760">
        <f>SUM(D247:D248)</f>
        <v>0</v>
      </c>
      <c r="E249" s="760">
        <f>SUM(E247:E248)</f>
        <v>108.57</v>
      </c>
      <c r="F249" s="767">
        <f>SUM(F247:F248)</f>
        <v>108.57</v>
      </c>
      <c r="G249" s="550">
        <f>F249/C249</f>
        <v>0.557226442208992</v>
      </c>
      <c r="H249" s="621"/>
      <c r="I249" s="621"/>
      <c r="M249" s="58"/>
      <c r="N249" s="58"/>
      <c r="O249" s="58"/>
      <c r="P249" s="58"/>
      <c r="Q249" s="59"/>
      <c r="V249" s="191"/>
      <c r="W249" s="194"/>
      <c r="X249" s="194"/>
      <c r="Y249" s="17"/>
    </row>
    <row r="250" spans="1:24" ht="15.75">
      <c r="A250" s="430"/>
      <c r="B250" s="431"/>
      <c r="C250" s="432"/>
      <c r="D250" s="432"/>
      <c r="E250" s="433"/>
      <c r="F250" s="434"/>
      <c r="G250" s="397"/>
      <c r="H250" s="397"/>
      <c r="I250" s="397"/>
      <c r="J250" s="397"/>
      <c r="L250" s="58"/>
      <c r="M250" s="58"/>
      <c r="N250" s="58"/>
      <c r="O250" s="58"/>
      <c r="P250" s="59"/>
      <c r="Q250" s="195"/>
      <c r="R250" s="66"/>
      <c r="S250" s="66"/>
      <c r="U250" s="191"/>
      <c r="V250" s="194"/>
      <c r="W250" s="194"/>
      <c r="X250" s="17"/>
    </row>
    <row r="251" spans="1:24" ht="15.75" hidden="1">
      <c r="A251" s="430"/>
      <c r="B251" s="431"/>
      <c r="C251" s="432"/>
      <c r="D251" s="432"/>
      <c r="E251" s="433"/>
      <c r="F251" s="434"/>
      <c r="G251" s="397"/>
      <c r="H251" s="397"/>
      <c r="I251" s="397"/>
      <c r="J251" s="397"/>
      <c r="L251" s="58"/>
      <c r="M251" s="58"/>
      <c r="N251" s="58"/>
      <c r="O251" s="58"/>
      <c r="P251" s="59"/>
      <c r="Q251" s="195"/>
      <c r="R251" s="66"/>
      <c r="S251" s="66"/>
      <c r="U251" s="191"/>
      <c r="V251" s="194"/>
      <c r="W251" s="194"/>
      <c r="X251" s="17"/>
    </row>
    <row r="252" spans="1:24" ht="15.75" hidden="1">
      <c r="A252" s="430"/>
      <c r="B252" s="431"/>
      <c r="C252" s="432"/>
      <c r="D252" s="432"/>
      <c r="E252" s="433"/>
      <c r="F252" s="434"/>
      <c r="G252" s="397"/>
      <c r="H252" s="397"/>
      <c r="I252" s="397"/>
      <c r="J252" s="397"/>
      <c r="L252" s="58"/>
      <c r="M252" s="58"/>
      <c r="N252" s="58"/>
      <c r="O252" s="58"/>
      <c r="P252" s="59"/>
      <c r="Q252" s="195"/>
      <c r="R252" s="66"/>
      <c r="S252" s="66"/>
      <c r="U252" s="191"/>
      <c r="V252" s="194"/>
      <c r="W252" s="194"/>
      <c r="X252" s="17"/>
    </row>
    <row r="253" spans="1:24" ht="15.75" hidden="1">
      <c r="A253" s="430"/>
      <c r="B253" s="431"/>
      <c r="C253" s="432"/>
      <c r="D253" s="432"/>
      <c r="E253" s="433"/>
      <c r="F253" s="434"/>
      <c r="G253" s="397"/>
      <c r="H253" s="397"/>
      <c r="I253" s="397"/>
      <c r="J253" s="397"/>
      <c r="L253" s="58"/>
      <c r="M253" s="58"/>
      <c r="N253" s="58"/>
      <c r="O253" s="58"/>
      <c r="P253" s="59"/>
      <c r="Q253" s="195"/>
      <c r="R253" s="66"/>
      <c r="S253" s="66"/>
      <c r="U253" s="191"/>
      <c r="V253" s="194"/>
      <c r="W253" s="194"/>
      <c r="X253" s="17"/>
    </row>
    <row r="254" spans="1:24" ht="15.75">
      <c r="A254" s="430"/>
      <c r="B254" s="431"/>
      <c r="C254" s="432"/>
      <c r="D254" s="432"/>
      <c r="E254" s="433"/>
      <c r="F254" s="434"/>
      <c r="G254" s="397"/>
      <c r="H254" s="397"/>
      <c r="I254" s="397"/>
      <c r="J254" s="397"/>
      <c r="L254" s="58"/>
      <c r="M254" s="58"/>
      <c r="N254" s="58"/>
      <c r="O254" s="58"/>
      <c r="P254" s="59"/>
      <c r="Q254" s="195"/>
      <c r="R254" s="66"/>
      <c r="S254" s="66"/>
      <c r="U254" s="191"/>
      <c r="V254" s="194"/>
      <c r="W254" s="194"/>
      <c r="X254" s="17"/>
    </row>
    <row r="255" spans="1:24" ht="16.5" thickBot="1">
      <c r="A255" s="430"/>
      <c r="B255" s="431"/>
      <c r="C255" s="432"/>
      <c r="D255" s="432"/>
      <c r="E255" s="433"/>
      <c r="F255" s="434"/>
      <c r="G255" s="397"/>
      <c r="H255" s="397"/>
      <c r="I255" s="397"/>
      <c r="J255" s="397"/>
      <c r="L255" s="58"/>
      <c r="M255" s="58"/>
      <c r="N255" s="58"/>
      <c r="O255" s="58"/>
      <c r="P255" s="59"/>
      <c r="Q255" s="195"/>
      <c r="R255" s="66"/>
      <c r="S255" s="66"/>
      <c r="U255" s="191"/>
      <c r="V255" s="194"/>
      <c r="W255" s="194"/>
      <c r="X255" s="17"/>
    </row>
    <row r="256" spans="1:26" ht="16.5" thickBot="1">
      <c r="A256" s="913" t="s">
        <v>224</v>
      </c>
      <c r="B256" s="914"/>
      <c r="C256" s="204"/>
      <c r="D256" s="205"/>
      <c r="E256" s="206"/>
      <c r="F256" s="203"/>
      <c r="G256" s="204"/>
      <c r="H256" s="204"/>
      <c r="I256" s="204"/>
      <c r="J256" s="204"/>
      <c r="L256" s="58"/>
      <c r="M256" s="58"/>
      <c r="N256" s="58"/>
      <c r="O256" s="58"/>
      <c r="P256" s="58"/>
      <c r="R256" s="108"/>
      <c r="S256" s="108"/>
      <c r="U256" s="196"/>
      <c r="V256" s="197"/>
      <c r="W256" s="197"/>
      <c r="X256" s="17"/>
      <c r="Z256" s="17"/>
    </row>
    <row r="257" spans="1:26" ht="16.5" thickBot="1">
      <c r="A257" s="205"/>
      <c r="B257" s="203"/>
      <c r="C257" s="204"/>
      <c r="D257" s="205"/>
      <c r="E257" s="206"/>
      <c r="F257" s="203"/>
      <c r="G257" s="409"/>
      <c r="H257" s="409"/>
      <c r="I257" s="409"/>
      <c r="J257" s="409"/>
      <c r="L257" s="58"/>
      <c r="M257" s="58"/>
      <c r="N257" s="58"/>
      <c r="O257" s="58"/>
      <c r="P257" s="58"/>
      <c r="R257" s="108"/>
      <c r="S257" s="108"/>
      <c r="U257" s="196"/>
      <c r="V257" s="197"/>
      <c r="W257" s="197"/>
      <c r="X257" s="17"/>
      <c r="Z257" s="17"/>
    </row>
    <row r="258" spans="1:26" ht="15.75">
      <c r="A258" s="1006" t="s">
        <v>13</v>
      </c>
      <c r="B258" s="1007" t="s">
        <v>206</v>
      </c>
      <c r="C258" s="1007" t="s">
        <v>207</v>
      </c>
      <c r="D258" s="1007" t="s">
        <v>21</v>
      </c>
      <c r="E258" s="967" t="s">
        <v>22</v>
      </c>
      <c r="F258" s="203"/>
      <c r="G258" s="204"/>
      <c r="H258" s="204"/>
      <c r="I258" s="204"/>
      <c r="J258" s="204"/>
      <c r="L258" s="58"/>
      <c r="M258" s="58"/>
      <c r="N258" s="58"/>
      <c r="O258" s="58"/>
      <c r="P258" s="58"/>
      <c r="R258" s="108"/>
      <c r="S258" s="108"/>
      <c r="U258" s="196"/>
      <c r="V258" s="197"/>
      <c r="W258" s="197"/>
      <c r="X258" s="17"/>
      <c r="Z258" s="17"/>
    </row>
    <row r="259" spans="1:26" ht="16.5" thickBot="1">
      <c r="A259" s="761">
        <f>C249</f>
        <v>194.84</v>
      </c>
      <c r="B259" s="692">
        <f>F249</f>
        <v>108.57</v>
      </c>
      <c r="C259" s="694">
        <f>B259/A259</f>
        <v>0.557226442208992</v>
      </c>
      <c r="D259" s="692">
        <f>D267</f>
        <v>158.9</v>
      </c>
      <c r="E259" s="762">
        <f>D259/A259</f>
        <v>0.8155409566824061</v>
      </c>
      <c r="F259" s="435"/>
      <c r="G259" s="204"/>
      <c r="H259" s="204"/>
      <c r="I259" s="204"/>
      <c r="J259" s="204"/>
      <c r="L259" s="58"/>
      <c r="M259" s="58"/>
      <c r="N259" s="58"/>
      <c r="O259" s="58"/>
      <c r="P259" s="58"/>
      <c r="R259" s="108"/>
      <c r="S259" s="108"/>
      <c r="U259" s="196"/>
      <c r="V259" s="197"/>
      <c r="W259" s="197"/>
      <c r="X259" s="17"/>
      <c r="Z259" s="17"/>
    </row>
    <row r="260" spans="1:26" ht="15.75">
      <c r="A260" s="436"/>
      <c r="B260" s="396"/>
      <c r="C260" s="397"/>
      <c r="D260" s="437"/>
      <c r="E260" s="438"/>
      <c r="F260" s="435"/>
      <c r="G260" s="204"/>
      <c r="H260" s="204"/>
      <c r="I260" s="204"/>
      <c r="J260" s="204"/>
      <c r="R260" s="108"/>
      <c r="S260" s="108"/>
      <c r="U260" s="196"/>
      <c r="V260" s="197"/>
      <c r="W260" s="197"/>
      <c r="X260" s="17"/>
      <c r="Z260" s="17"/>
    </row>
    <row r="261" spans="1:26" ht="15.75">
      <c r="A261" s="382"/>
      <c r="B261" s="381"/>
      <c r="C261" s="439"/>
      <c r="D261" s="382"/>
      <c r="E261" s="206"/>
      <c r="F261" s="203"/>
      <c r="G261" s="204"/>
      <c r="H261" s="204"/>
      <c r="I261" s="204"/>
      <c r="J261" s="204"/>
      <c r="R261" s="108"/>
      <c r="S261" s="108"/>
      <c r="U261" s="196"/>
      <c r="V261" s="197"/>
      <c r="W261" s="197"/>
      <c r="X261" s="17"/>
      <c r="Z261" s="17"/>
    </row>
    <row r="262" spans="1:24" ht="15.75">
      <c r="A262" s="884" t="s">
        <v>225</v>
      </c>
      <c r="B262" s="884"/>
      <c r="C262" s="884"/>
      <c r="D262" s="884"/>
      <c r="E262" s="884"/>
      <c r="F262" s="203"/>
      <c r="G262" s="204"/>
      <c r="H262" s="204"/>
      <c r="I262" s="204"/>
      <c r="J262" s="204"/>
      <c r="K262" s="61"/>
      <c r="L262" s="61"/>
      <c r="M262" s="61"/>
      <c r="N262" s="61"/>
      <c r="O262" s="61"/>
      <c r="U262" s="191"/>
      <c r="V262" s="194"/>
      <c r="W262" s="194"/>
      <c r="X262" s="17"/>
    </row>
    <row r="263" spans="1:24" ht="23.25" customHeight="1" thickBot="1">
      <c r="A263" s="421" t="s">
        <v>377</v>
      </c>
      <c r="B263" s="421"/>
      <c r="C263" s="203"/>
      <c r="D263" s="205"/>
      <c r="E263" s="837" t="s">
        <v>102</v>
      </c>
      <c r="F263" s="203"/>
      <c r="G263" s="204"/>
      <c r="H263" s="204"/>
      <c r="I263" s="204"/>
      <c r="J263" s="204"/>
      <c r="U263" s="191"/>
      <c r="V263" s="194"/>
      <c r="W263" s="194"/>
      <c r="X263" s="17"/>
    </row>
    <row r="264" spans="1:24" ht="63.75" thickBot="1">
      <c r="A264" s="968" t="s">
        <v>9</v>
      </c>
      <c r="B264" s="969" t="s">
        <v>10</v>
      </c>
      <c r="C264" s="992" t="s">
        <v>399</v>
      </c>
      <c r="D264" s="992" t="s">
        <v>66</v>
      </c>
      <c r="E264" s="982" t="s">
        <v>32</v>
      </c>
      <c r="F264" s="203"/>
      <c r="G264" s="204"/>
      <c r="H264" s="204"/>
      <c r="I264" s="204"/>
      <c r="J264" s="204"/>
      <c r="P264" s="80" t="s">
        <v>10</v>
      </c>
      <c r="Q264" s="80" t="s">
        <v>171</v>
      </c>
      <c r="R264" s="107" t="s">
        <v>172</v>
      </c>
      <c r="S264" s="107" t="s">
        <v>173</v>
      </c>
      <c r="U264" s="191"/>
      <c r="V264" s="194"/>
      <c r="W264" s="194"/>
      <c r="X264" s="17"/>
    </row>
    <row r="265" spans="1:24" ht="15.75">
      <c r="A265" s="541">
        <v>1</v>
      </c>
      <c r="B265" s="167" t="s">
        <v>416</v>
      </c>
      <c r="C265" s="752">
        <f>C247</f>
        <v>124.94</v>
      </c>
      <c r="D265" s="752">
        <f>L234</f>
        <v>115.97</v>
      </c>
      <c r="E265" s="546">
        <f>D265/C265</f>
        <v>0.9282055386585562</v>
      </c>
      <c r="F265" s="203"/>
      <c r="G265" s="204"/>
      <c r="H265" s="204"/>
      <c r="I265" s="204"/>
      <c r="J265" s="204"/>
      <c r="P265" s="375"/>
      <c r="Q265" s="273"/>
      <c r="R265" s="274"/>
      <c r="S265" s="165">
        <f>SUM(Q265:R265)</f>
        <v>0</v>
      </c>
      <c r="U265" s="191"/>
      <c r="V265" s="194"/>
      <c r="W265" s="194"/>
      <c r="X265" s="17"/>
    </row>
    <row r="266" spans="1:24" ht="18" customHeight="1" thickBot="1">
      <c r="A266" s="216">
        <v>2</v>
      </c>
      <c r="B266" s="167" t="s">
        <v>417</v>
      </c>
      <c r="C266" s="755">
        <f>C248</f>
        <v>69.9</v>
      </c>
      <c r="D266" s="752">
        <f>L235</f>
        <v>42.93000000000001</v>
      </c>
      <c r="E266" s="292">
        <f>D266/C266</f>
        <v>0.6141630901287554</v>
      </c>
      <c r="F266" s="203"/>
      <c r="G266" s="204"/>
      <c r="H266" s="204"/>
      <c r="I266" s="204"/>
      <c r="J266" s="204"/>
      <c r="P266" s="375"/>
      <c r="Q266" s="273"/>
      <c r="R266" s="274"/>
      <c r="S266" s="165">
        <f>SUM(Q266:R266)</f>
        <v>0</v>
      </c>
      <c r="U266" s="191"/>
      <c r="V266" s="194"/>
      <c r="W266" s="194"/>
      <c r="X266" s="17"/>
    </row>
    <row r="267" spans="1:26" ht="16.5" thickBot="1">
      <c r="A267" s="619"/>
      <c r="B267" s="620" t="s">
        <v>20</v>
      </c>
      <c r="C267" s="760">
        <f>SUM(C265:C266)</f>
        <v>194.84</v>
      </c>
      <c r="D267" s="760">
        <f>SUM(D265:D266)</f>
        <v>158.9</v>
      </c>
      <c r="E267" s="550">
        <f>D267/C267</f>
        <v>0.8155409566824061</v>
      </c>
      <c r="F267" s="379"/>
      <c r="G267" s="204"/>
      <c r="H267" s="204"/>
      <c r="I267" s="204"/>
      <c r="J267" s="204"/>
      <c r="P267" s="76" t="s">
        <v>149</v>
      </c>
      <c r="Q267" s="166">
        <f>SUM(Q265:Q266)</f>
        <v>0</v>
      </c>
      <c r="R267" s="165">
        <f>SUM(R265:R266)</f>
        <v>0</v>
      </c>
      <c r="S267" s="165">
        <f>SUM(Q267:R267)</f>
        <v>0</v>
      </c>
      <c r="T267" s="108"/>
      <c r="U267" s="196"/>
      <c r="V267" s="197"/>
      <c r="W267" s="197"/>
      <c r="X267" s="17"/>
      <c r="Y267" s="17"/>
      <c r="Z267" s="17"/>
    </row>
    <row r="268" spans="1:26" ht="21" customHeight="1">
      <c r="A268" s="430"/>
      <c r="B268" s="431"/>
      <c r="C268" s="440"/>
      <c r="D268" s="382"/>
      <c r="E268" s="397"/>
      <c r="F268" s="379"/>
      <c r="G268" s="204"/>
      <c r="H268" s="204"/>
      <c r="I268" s="204"/>
      <c r="J268" s="204"/>
      <c r="P268" s="108"/>
      <c r="Q268" s="108"/>
      <c r="R268" s="108"/>
      <c r="S268" s="108"/>
      <c r="T268" s="108"/>
      <c r="U268" s="196"/>
      <c r="V268" s="197"/>
      <c r="W268" s="197"/>
      <c r="X268" s="17"/>
      <c r="Y268" s="17"/>
      <c r="Z268" s="17"/>
    </row>
    <row r="269" spans="1:26" ht="20.25" customHeight="1" hidden="1">
      <c r="A269" s="308"/>
      <c r="B269" s="309"/>
      <c r="C269" s="312"/>
      <c r="D269" s="311"/>
      <c r="E269" s="307"/>
      <c r="F269" s="310"/>
      <c r="G269" s="306"/>
      <c r="H269" s="306"/>
      <c r="I269" s="306"/>
      <c r="J269" s="306"/>
      <c r="P269" s="108"/>
      <c r="Q269" s="108"/>
      <c r="R269" s="108"/>
      <c r="S269" s="108"/>
      <c r="T269" s="108"/>
      <c r="U269" s="196"/>
      <c r="V269" s="197"/>
      <c r="W269" s="197"/>
      <c r="X269" s="17"/>
      <c r="Y269" s="17"/>
      <c r="Z269" s="17"/>
    </row>
    <row r="270" spans="1:26" ht="21" customHeight="1" hidden="1">
      <c r="A270" s="308"/>
      <c r="B270" s="309"/>
      <c r="C270" s="312"/>
      <c r="D270" s="311"/>
      <c r="E270" s="307"/>
      <c r="F270" s="310"/>
      <c r="G270" s="306"/>
      <c r="H270" s="306"/>
      <c r="I270" s="306"/>
      <c r="J270" s="306"/>
      <c r="P270" s="108"/>
      <c r="Q270" s="108"/>
      <c r="R270" s="108"/>
      <c r="S270" s="108"/>
      <c r="T270" s="108"/>
      <c r="U270" s="196"/>
      <c r="V270" s="197"/>
      <c r="W270" s="197"/>
      <c r="X270" s="17"/>
      <c r="Y270" s="17"/>
      <c r="Z270" s="17"/>
    </row>
    <row r="271" spans="1:26" ht="21" customHeight="1" hidden="1">
      <c r="A271" s="308"/>
      <c r="B271" s="309"/>
      <c r="C271" s="312"/>
      <c r="D271" s="311"/>
      <c r="E271" s="307"/>
      <c r="F271" s="310"/>
      <c r="G271" s="306"/>
      <c r="H271" s="306"/>
      <c r="I271" s="306"/>
      <c r="J271" s="306"/>
      <c r="P271" s="108"/>
      <c r="Q271" s="108"/>
      <c r="R271" s="108"/>
      <c r="S271" s="108"/>
      <c r="T271" s="108"/>
      <c r="U271" s="196"/>
      <c r="V271" s="197"/>
      <c r="W271" s="197"/>
      <c r="X271" s="17"/>
      <c r="Y271" s="17"/>
      <c r="Z271" s="17"/>
    </row>
    <row r="272" spans="1:26" ht="21" customHeight="1">
      <c r="A272" s="430"/>
      <c r="B272" s="431"/>
      <c r="C272" s="441"/>
      <c r="D272" s="382"/>
      <c r="E272" s="397"/>
      <c r="F272" s="379"/>
      <c r="G272" s="204"/>
      <c r="H272" s="204"/>
      <c r="I272" s="204"/>
      <c r="J272" s="204"/>
      <c r="P272" s="108"/>
      <c r="Q272" s="108"/>
      <c r="R272" s="108"/>
      <c r="S272" s="108"/>
      <c r="T272" s="108"/>
      <c r="U272" s="196"/>
      <c r="V272" s="197"/>
      <c r="W272" s="197"/>
      <c r="X272" s="17"/>
      <c r="Y272" s="17"/>
      <c r="Z272" s="17"/>
    </row>
    <row r="273" spans="1:26" ht="15.75">
      <c r="A273" s="775" t="s">
        <v>403</v>
      </c>
      <c r="B273" s="775"/>
      <c r="C273" s="775"/>
      <c r="D273" s="776"/>
      <c r="E273" s="777"/>
      <c r="F273" s="379"/>
      <c r="G273" s="203"/>
      <c r="H273" s="203"/>
      <c r="I273" s="203"/>
      <c r="J273" s="203"/>
      <c r="K273" s="6"/>
      <c r="L273" s="6"/>
      <c r="M273" s="6"/>
      <c r="N273" s="6"/>
      <c r="O273" s="6"/>
      <c r="P273" s="108"/>
      <c r="Q273" s="108"/>
      <c r="R273" s="108"/>
      <c r="S273" s="108"/>
      <c r="T273" s="108"/>
      <c r="U273" s="196"/>
      <c r="V273" s="197"/>
      <c r="W273" s="197"/>
      <c r="X273" s="17"/>
      <c r="Y273" s="17"/>
      <c r="Z273" s="17"/>
    </row>
    <row r="274" spans="1:24" ht="7.5" customHeight="1">
      <c r="A274" s="442"/>
      <c r="B274" s="395"/>
      <c r="C274" s="395"/>
      <c r="D274" s="443"/>
      <c r="E274" s="444"/>
      <c r="F274" s="395"/>
      <c r="G274" s="203"/>
      <c r="H274" s="203"/>
      <c r="I274" s="203"/>
      <c r="J274" s="203"/>
      <c r="K274" s="6"/>
      <c r="L274" s="6"/>
      <c r="M274" s="6"/>
      <c r="N274" s="6"/>
      <c r="O274" s="6"/>
      <c r="U274" s="191"/>
      <c r="V274" s="194"/>
      <c r="W274" s="194"/>
      <c r="X274" s="17"/>
    </row>
    <row r="275" spans="1:15" ht="15.75">
      <c r="A275" s="775" t="s">
        <v>211</v>
      </c>
      <c r="B275" s="775"/>
      <c r="C275" s="775"/>
      <c r="D275" s="776"/>
      <c r="E275" s="777"/>
      <c r="F275" s="778"/>
      <c r="G275" s="203"/>
      <c r="H275" s="203"/>
      <c r="I275" s="203"/>
      <c r="J275" s="203"/>
      <c r="K275" s="6"/>
      <c r="L275" s="6"/>
      <c r="M275" s="6"/>
      <c r="N275" s="6"/>
      <c r="O275" s="6"/>
    </row>
    <row r="276" spans="1:10" ht="16.5" thickBot="1">
      <c r="A276" s="430"/>
      <c r="B276" s="431"/>
      <c r="C276" s="441"/>
      <c r="D276" s="382"/>
      <c r="E276" s="397"/>
      <c r="F276" s="379"/>
      <c r="G276" s="204"/>
      <c r="H276" s="204"/>
      <c r="I276" s="204"/>
      <c r="J276" s="204"/>
    </row>
    <row r="277" spans="1:10" ht="31.5">
      <c r="A277" s="1008" t="s">
        <v>33</v>
      </c>
      <c r="B277" s="1009" t="s">
        <v>17</v>
      </c>
      <c r="C277" s="1009" t="s">
        <v>96</v>
      </c>
      <c r="D277" s="1009" t="s">
        <v>97</v>
      </c>
      <c r="E277" s="1010" t="s">
        <v>98</v>
      </c>
      <c r="F277" s="379"/>
      <c r="G277" s="204"/>
      <c r="H277" s="204"/>
      <c r="I277" s="204"/>
      <c r="J277" s="204"/>
    </row>
    <row r="278" spans="1:16" ht="15.75">
      <c r="A278" s="378">
        <v>1</v>
      </c>
      <c r="B278" s="167" t="s">
        <v>416</v>
      </c>
      <c r="C278" s="658">
        <f>E174</f>
        <v>0.8500492287495898</v>
      </c>
      <c r="D278" s="658">
        <f>E265</f>
        <v>0.9282055386585562</v>
      </c>
      <c r="E278" s="659">
        <f>(D278-C278)*100</f>
        <v>7.815630990896638</v>
      </c>
      <c r="F278" s="379"/>
      <c r="G278" s="204"/>
      <c r="H278" s="204"/>
      <c r="I278" s="204"/>
      <c r="J278" s="204"/>
      <c r="P278" s="13"/>
    </row>
    <row r="279" spans="1:16" ht="15.75">
      <c r="A279" s="216">
        <v>2</v>
      </c>
      <c r="B279" s="167" t="s">
        <v>417</v>
      </c>
      <c r="C279" s="658">
        <f>E175</f>
        <v>0.7346156793624032</v>
      </c>
      <c r="D279" s="658">
        <f>E266</f>
        <v>0.6141630901287554</v>
      </c>
      <c r="E279" s="659">
        <f>(D279-C279)*100</f>
        <v>-12.045258923364788</v>
      </c>
      <c r="F279" s="379"/>
      <c r="G279" s="204"/>
      <c r="H279" s="204"/>
      <c r="I279" s="204"/>
      <c r="J279" s="204"/>
      <c r="P279" s="13"/>
    </row>
    <row r="280" spans="1:24" ht="16.5" thickBot="1">
      <c r="A280" s="885" t="s">
        <v>11</v>
      </c>
      <c r="B280" s="886"/>
      <c r="C280" s="660">
        <f>E176</f>
        <v>0.8154369355913509</v>
      </c>
      <c r="D280" s="660">
        <f>E267</f>
        <v>0.8155409566824061</v>
      </c>
      <c r="E280" s="661">
        <f>(D280-C280)*100</f>
        <v>0.010402109105522861</v>
      </c>
      <c r="F280" s="379"/>
      <c r="G280" s="204"/>
      <c r="H280" s="204"/>
      <c r="I280" s="204"/>
      <c r="J280" s="204"/>
      <c r="X280" s="17"/>
    </row>
    <row r="281" spans="1:23" ht="15.75">
      <c r="A281" s="430"/>
      <c r="B281" s="431"/>
      <c r="C281" s="441"/>
      <c r="D281" s="382"/>
      <c r="E281" s="397"/>
      <c r="F281" s="379"/>
      <c r="G281" s="204"/>
      <c r="H281" s="204"/>
      <c r="I281" s="204"/>
      <c r="J281" s="204"/>
      <c r="V281" s="17"/>
      <c r="W281" s="17"/>
    </row>
    <row r="282" spans="1:10" ht="15.75">
      <c r="A282" s="249" t="s">
        <v>404</v>
      </c>
      <c r="B282" s="249"/>
      <c r="C282" s="249"/>
      <c r="D282" s="205"/>
      <c r="E282" s="206"/>
      <c r="F282" s="203"/>
      <c r="G282" s="204"/>
      <c r="H282" s="204"/>
      <c r="I282" s="204"/>
      <c r="J282" s="204"/>
    </row>
    <row r="283" spans="1:29" ht="16.5" thickBot="1">
      <c r="A283" s="205"/>
      <c r="B283" s="203"/>
      <c r="C283" s="203"/>
      <c r="D283" s="205"/>
      <c r="E283" s="377" t="s">
        <v>99</v>
      </c>
      <c r="F283" s="203"/>
      <c r="G283" s="204"/>
      <c r="H283" s="204"/>
      <c r="I283" s="204"/>
      <c r="J283" s="204"/>
      <c r="AC283" s="4"/>
    </row>
    <row r="284" spans="1:37" ht="111" thickBot="1">
      <c r="A284" s="1011" t="s">
        <v>33</v>
      </c>
      <c r="B284" s="1012" t="s">
        <v>17</v>
      </c>
      <c r="C284" s="1012" t="s">
        <v>354</v>
      </c>
      <c r="D284" s="1012" t="s">
        <v>100</v>
      </c>
      <c r="E284" s="1013" t="s">
        <v>101</v>
      </c>
      <c r="F284" s="1014" t="s">
        <v>117</v>
      </c>
      <c r="G284" s="204"/>
      <c r="H284" s="204"/>
      <c r="K284" s="785" t="s">
        <v>17</v>
      </c>
      <c r="L284" s="703" t="s">
        <v>217</v>
      </c>
      <c r="M284" s="703" t="s">
        <v>186</v>
      </c>
      <c r="N284" s="704" t="s">
        <v>11</v>
      </c>
      <c r="O284" s="705" t="s">
        <v>262</v>
      </c>
      <c r="Q284" s="22" t="s">
        <v>17</v>
      </c>
      <c r="R284" s="22" t="s">
        <v>187</v>
      </c>
      <c r="S284" s="112" t="s">
        <v>189</v>
      </c>
      <c r="T284" s="112" t="s">
        <v>188</v>
      </c>
      <c r="U284" s="112" t="s">
        <v>190</v>
      </c>
      <c r="V284" s="112" t="s">
        <v>191</v>
      </c>
      <c r="AH284" s="22" t="s">
        <v>17</v>
      </c>
      <c r="AI284" s="22" t="s">
        <v>192</v>
      </c>
      <c r="AJ284" s="112" t="s">
        <v>193</v>
      </c>
      <c r="AK284" s="112" t="s">
        <v>194</v>
      </c>
    </row>
    <row r="285" spans="1:37" ht="15.75">
      <c r="A285" s="541">
        <v>1</v>
      </c>
      <c r="B285" s="167" t="s">
        <v>416</v>
      </c>
      <c r="C285" s="824">
        <f>N285</f>
        <v>2258025</v>
      </c>
      <c r="D285" s="753">
        <f>V285</f>
        <v>259.0137</v>
      </c>
      <c r="E285" s="825">
        <f>D174</f>
        <v>259.01</v>
      </c>
      <c r="F285" s="546">
        <f>E285/D285</f>
        <v>0.999985715041328</v>
      </c>
      <c r="G285" s="204"/>
      <c r="H285" s="204"/>
      <c r="K285" s="786" t="s">
        <v>416</v>
      </c>
      <c r="L285" s="706">
        <v>1593801</v>
      </c>
      <c r="M285" s="709">
        <v>664224</v>
      </c>
      <c r="N285" s="787">
        <f>L285+M285</f>
        <v>2258025</v>
      </c>
      <c r="O285" s="702"/>
      <c r="Q285" s="786" t="s">
        <v>416</v>
      </c>
      <c r="R285" s="270">
        <f>L285</f>
        <v>1593801</v>
      </c>
      <c r="S285" s="165">
        <f>R285*100/1000000</f>
        <v>159.3801</v>
      </c>
      <c r="T285" s="268">
        <f>M285</f>
        <v>664224</v>
      </c>
      <c r="U285" s="165">
        <f>T285*150/1000000</f>
        <v>99.6336</v>
      </c>
      <c r="V285" s="165">
        <f>S285+U285+Y285</f>
        <v>259.0137</v>
      </c>
      <c r="AH285" s="168" t="s">
        <v>143</v>
      </c>
      <c r="AI285" s="74"/>
      <c r="AJ285" s="74"/>
      <c r="AK285" s="165">
        <f>SUM(AI285:AJ285)</f>
        <v>0</v>
      </c>
    </row>
    <row r="286" spans="1:37" ht="16.5" thickBot="1">
      <c r="A286" s="216">
        <v>2</v>
      </c>
      <c r="B286" s="167" t="s">
        <v>417</v>
      </c>
      <c r="C286" s="824">
        <f>N286</f>
        <v>836638</v>
      </c>
      <c r="D286" s="753">
        <f>V286</f>
        <v>95.8562</v>
      </c>
      <c r="E286" s="826">
        <f>D175</f>
        <v>95.86</v>
      </c>
      <c r="F286" s="292">
        <f>E286/D286</f>
        <v>1.0000396427148166</v>
      </c>
      <c r="G286" s="204"/>
      <c r="H286" s="204"/>
      <c r="K286" s="786" t="s">
        <v>417</v>
      </c>
      <c r="L286" s="707">
        <v>592790</v>
      </c>
      <c r="M286" s="710">
        <v>243848</v>
      </c>
      <c r="N286" s="787">
        <f>L286+M286</f>
        <v>836638</v>
      </c>
      <c r="O286" s="180"/>
      <c r="Q286" s="786" t="s">
        <v>417</v>
      </c>
      <c r="R286" s="270">
        <f>L286</f>
        <v>592790</v>
      </c>
      <c r="S286" s="165">
        <f>R286*100/1000000</f>
        <v>59.279</v>
      </c>
      <c r="T286" s="268">
        <f>M286</f>
        <v>243848</v>
      </c>
      <c r="U286" s="165">
        <f>T286*150/1000000</f>
        <v>36.5772</v>
      </c>
      <c r="V286" s="165">
        <f>S286+U286+Y286</f>
        <v>95.8562</v>
      </c>
      <c r="AH286" s="168" t="s">
        <v>144</v>
      </c>
      <c r="AI286" s="74"/>
      <c r="AJ286" s="74"/>
      <c r="AK286" s="165">
        <f>SUM(AI286:AJ286)</f>
        <v>0</v>
      </c>
    </row>
    <row r="287" spans="1:37" ht="16.5" thickBot="1">
      <c r="A287" s="878" t="s">
        <v>20</v>
      </c>
      <c r="B287" s="879"/>
      <c r="C287" s="816">
        <f>SUM(C285:C286)</f>
        <v>3094663</v>
      </c>
      <c r="D287" s="758">
        <f>SUM(D285:D286)</f>
        <v>354.8699</v>
      </c>
      <c r="E287" s="758">
        <f>SUM(E285:E286)</f>
        <v>354.87</v>
      </c>
      <c r="F287" s="716">
        <f>E287/D287</f>
        <v>1.0000002817934122</v>
      </c>
      <c r="G287" s="204"/>
      <c r="H287" s="204"/>
      <c r="K287" s="74" t="s">
        <v>20</v>
      </c>
      <c r="L287" s="708">
        <f>SUM(L284:L286)</f>
        <v>2186591</v>
      </c>
      <c r="M287" s="708">
        <f>SUM(M284:M286)</f>
        <v>908072</v>
      </c>
      <c r="N287" s="708">
        <f>SUM(N284:N286)</f>
        <v>3094663</v>
      </c>
      <c r="O287" s="95">
        <f>SUM(O285:O286)</f>
        <v>0</v>
      </c>
      <c r="Q287" s="266" t="s">
        <v>20</v>
      </c>
      <c r="R287" s="164">
        <f>SUM(R284:R286)</f>
        <v>2186591</v>
      </c>
      <c r="S287" s="165">
        <f>SUM(S284:S286)</f>
        <v>218.6591</v>
      </c>
      <c r="T287" s="164">
        <f>SUM(T284:T286)</f>
        <v>908072</v>
      </c>
      <c r="U287" s="165">
        <f>SUM(U284:U286)</f>
        <v>136.2108</v>
      </c>
      <c r="V287" s="165">
        <f>SUM(V285:V286)</f>
        <v>354.8699</v>
      </c>
      <c r="AH287" s="113" t="s">
        <v>20</v>
      </c>
      <c r="AI287" s="165">
        <f>SUM(AI285:AI286)</f>
        <v>0</v>
      </c>
      <c r="AJ287" s="165">
        <f>SUM(AJ285:AJ286)</f>
        <v>0</v>
      </c>
      <c r="AK287" s="165">
        <f>SUM(AK285:AK286)</f>
        <v>0</v>
      </c>
    </row>
    <row r="288" spans="1:21" ht="15.75">
      <c r="A288" s="430"/>
      <c r="B288" s="431"/>
      <c r="C288" s="441"/>
      <c r="D288" s="382"/>
      <c r="E288" s="397"/>
      <c r="F288" s="379"/>
      <c r="G288" s="204"/>
      <c r="H288" s="204"/>
      <c r="R288" s="3"/>
      <c r="S288" s="3"/>
      <c r="T288" s="3"/>
      <c r="U288" s="3"/>
    </row>
    <row r="289" spans="1:29" ht="15.75">
      <c r="A289" s="430"/>
      <c r="B289" s="431"/>
      <c r="C289" s="441"/>
      <c r="D289" s="382"/>
      <c r="E289" s="397"/>
      <c r="F289" s="379"/>
      <c r="G289" s="204"/>
      <c r="H289" s="204"/>
      <c r="I289" s="204"/>
      <c r="J289" s="204"/>
      <c r="AC289" s="4"/>
    </row>
    <row r="290" spans="1:29" ht="15.75">
      <c r="A290" s="430"/>
      <c r="B290" s="431"/>
      <c r="C290" s="441"/>
      <c r="D290" s="382"/>
      <c r="E290" s="397"/>
      <c r="F290" s="379"/>
      <c r="G290" s="204"/>
      <c r="H290" s="204"/>
      <c r="I290" s="204"/>
      <c r="J290" s="204"/>
      <c r="AC290" s="4"/>
    </row>
    <row r="291" spans="1:21" s="6" customFormat="1" ht="15.75">
      <c r="A291" s="430"/>
      <c r="B291" s="431"/>
      <c r="C291" s="441"/>
      <c r="D291" s="382"/>
      <c r="E291" s="397"/>
      <c r="F291" s="379"/>
      <c r="G291" s="204"/>
      <c r="H291" s="204"/>
      <c r="I291" s="204"/>
      <c r="J291" s="204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</row>
    <row r="292" spans="1:10" ht="15.75" customHeight="1">
      <c r="A292" s="887" t="s">
        <v>405</v>
      </c>
      <c r="B292" s="887"/>
      <c r="C292" s="887"/>
      <c r="D292" s="887"/>
      <c r="E292" s="887"/>
      <c r="F292" s="887"/>
      <c r="G292" s="204"/>
      <c r="H292" s="204"/>
      <c r="I292" s="204"/>
      <c r="J292" s="204"/>
    </row>
    <row r="293" spans="1:10" ht="16.5" thickBot="1">
      <c r="A293" s="430"/>
      <c r="B293" s="431"/>
      <c r="C293" s="441"/>
      <c r="D293" s="382"/>
      <c r="E293" s="918" t="s">
        <v>102</v>
      </c>
      <c r="F293" s="918"/>
      <c r="G293" s="204"/>
      <c r="H293" s="204"/>
      <c r="I293" s="204"/>
      <c r="J293" s="204"/>
    </row>
    <row r="294" spans="1:27" ht="67.5" customHeight="1" thickBot="1">
      <c r="A294" s="1011" t="s">
        <v>33</v>
      </c>
      <c r="B294" s="1012" t="s">
        <v>17</v>
      </c>
      <c r="C294" s="1012" t="str">
        <f>C284</f>
        <v>No. of Meals served during 01.4.18 to 31.12.2019  </v>
      </c>
      <c r="D294" s="1012" t="s">
        <v>115</v>
      </c>
      <c r="E294" s="1013" t="s">
        <v>116</v>
      </c>
      <c r="F294" s="979" t="s">
        <v>117</v>
      </c>
      <c r="G294" s="204"/>
      <c r="H294" s="204"/>
      <c r="K294" s="211" t="s">
        <v>58</v>
      </c>
      <c r="L294" s="22" t="s">
        <v>217</v>
      </c>
      <c r="M294" s="214" t="s">
        <v>218</v>
      </c>
      <c r="N294" s="212" t="str">
        <f>M284</f>
        <v>No. of Meals served during Upr Pry     </v>
      </c>
      <c r="O294" s="215" t="s">
        <v>219</v>
      </c>
      <c r="P294" s="789" t="s">
        <v>263</v>
      </c>
      <c r="R294" s="22" t="s">
        <v>17</v>
      </c>
      <c r="S294" s="81" t="s">
        <v>195</v>
      </c>
      <c r="T294" s="115" t="s">
        <v>196</v>
      </c>
      <c r="U294" s="115" t="s">
        <v>197</v>
      </c>
      <c r="V294" s="199"/>
      <c r="AA294" s="45"/>
    </row>
    <row r="295" spans="1:27" ht="15.75">
      <c r="A295" s="622">
        <v>1</v>
      </c>
      <c r="B295" s="167" t="s">
        <v>416</v>
      </c>
      <c r="C295" s="822">
        <f>C285</f>
        <v>2258025</v>
      </c>
      <c r="D295" s="737">
        <f>P295</f>
        <v>115.9717152</v>
      </c>
      <c r="E295" s="736">
        <f>D265</f>
        <v>115.97</v>
      </c>
      <c r="F295" s="827">
        <f>E295/D295</f>
        <v>0.999985210186837</v>
      </c>
      <c r="G295" s="204"/>
      <c r="H295" s="204"/>
      <c r="K295" s="786" t="s">
        <v>416</v>
      </c>
      <c r="L295" s="267">
        <v>1593801</v>
      </c>
      <c r="M295" s="634">
        <f>(L295*4.48/100000)</f>
        <v>71.4022848</v>
      </c>
      <c r="N295" s="269">
        <f>M285</f>
        <v>664224</v>
      </c>
      <c r="O295" s="634">
        <f>(N295*6.71/100000)</f>
        <v>44.5694304</v>
      </c>
      <c r="P295" s="788">
        <f>M295+O295</f>
        <v>115.9717152</v>
      </c>
      <c r="R295" s="786" t="s">
        <v>416</v>
      </c>
      <c r="S295" s="74">
        <v>71.4</v>
      </c>
      <c r="T295" s="74">
        <v>44.57</v>
      </c>
      <c r="U295" s="165">
        <f>SUM(S295:T295)</f>
        <v>115.97</v>
      </c>
      <c r="V295" s="58"/>
      <c r="AA295" s="4"/>
    </row>
    <row r="296" spans="1:27" ht="16.5" thickBot="1">
      <c r="A296" s="448">
        <v>2</v>
      </c>
      <c r="B296" s="167" t="s">
        <v>417</v>
      </c>
      <c r="C296" s="828">
        <f>C286</f>
        <v>836638</v>
      </c>
      <c r="D296" s="737">
        <f>P296</f>
        <v>42.919192800000005</v>
      </c>
      <c r="E296" s="823">
        <f>D266</f>
        <v>42.93000000000001</v>
      </c>
      <c r="F296" s="829">
        <f>E296/D296</f>
        <v>1.0002518034309351</v>
      </c>
      <c r="G296" s="204"/>
      <c r="H296" s="204"/>
      <c r="K296" s="786" t="s">
        <v>417</v>
      </c>
      <c r="L296" s="267">
        <v>592790</v>
      </c>
      <c r="M296" s="634">
        <f>(L296*4.48/100000)</f>
        <v>26.556992</v>
      </c>
      <c r="N296" s="269">
        <f>M286</f>
        <v>243848</v>
      </c>
      <c r="O296" s="634">
        <f>(N296*6.71/100000)</f>
        <v>16.3622008</v>
      </c>
      <c r="P296" s="788">
        <f>M296+O296</f>
        <v>42.919192800000005</v>
      </c>
      <c r="R296" s="786" t="s">
        <v>417</v>
      </c>
      <c r="S296" s="74">
        <v>26.560000000000002</v>
      </c>
      <c r="T296" s="74">
        <v>16.37</v>
      </c>
      <c r="U296" s="165">
        <f>SUM(S296:T296)</f>
        <v>42.93000000000001</v>
      </c>
      <c r="V296" s="58"/>
      <c r="AA296" s="4"/>
    </row>
    <row r="297" spans="1:27" ht="16.5" thickBot="1">
      <c r="A297" s="895" t="s">
        <v>20</v>
      </c>
      <c r="B297" s="896"/>
      <c r="C297" s="509">
        <f>SUM(C295:C296)</f>
        <v>3094663</v>
      </c>
      <c r="D297" s="751">
        <f>SUM(D295:D296)</f>
        <v>158.89090800000002</v>
      </c>
      <c r="E297" s="751">
        <f>SUM(E295:E296)</f>
        <v>158.9</v>
      </c>
      <c r="F297" s="830">
        <f>E297/D297</f>
        <v>1.000057221650467</v>
      </c>
      <c r="G297" s="204"/>
      <c r="H297" s="204"/>
      <c r="K297" s="213" t="s">
        <v>20</v>
      </c>
      <c r="L297" s="164">
        <f>SUM(L295:L296)</f>
        <v>2186591</v>
      </c>
      <c r="M297" s="271">
        <f>SUM(M295:M296)</f>
        <v>97.9592768</v>
      </c>
      <c r="N297" s="164">
        <f>SUM(N295:N296)</f>
        <v>908072</v>
      </c>
      <c r="O297" s="271">
        <f>SUM(O295:O296)</f>
        <v>60.9316312</v>
      </c>
      <c r="P297" s="271">
        <f>SUM(P295:P296)</f>
        <v>158.89090800000002</v>
      </c>
      <c r="R297" s="113" t="s">
        <v>20</v>
      </c>
      <c r="S297" s="165">
        <f>SUM(S295:S296)</f>
        <v>97.96000000000001</v>
      </c>
      <c r="T297" s="165">
        <f>SUM(T295:T296)</f>
        <v>60.94</v>
      </c>
      <c r="U297" s="165">
        <f>SUM(U295:U296)</f>
        <v>158.9</v>
      </c>
      <c r="V297" s="4"/>
      <c r="AA297" s="4"/>
    </row>
    <row r="298" spans="1:34" ht="15.75" hidden="1">
      <c r="A298" s="430"/>
      <c r="B298" s="430"/>
      <c r="C298" s="449"/>
      <c r="D298" s="449"/>
      <c r="E298" s="450"/>
      <c r="F298" s="451"/>
      <c r="G298" s="204"/>
      <c r="H298" s="204"/>
      <c r="I298" s="204"/>
      <c r="K298" s="204"/>
      <c r="R298" s="40"/>
      <c r="S298" s="60"/>
      <c r="T298" s="163"/>
      <c r="U298" s="60"/>
      <c r="V298" s="60"/>
      <c r="W298" s="4"/>
      <c r="X298" s="4"/>
      <c r="Y298" s="4"/>
      <c r="Z298" s="4"/>
      <c r="AA298" s="4"/>
      <c r="AB298" s="40"/>
      <c r="AC298" s="4"/>
      <c r="AD298" s="40"/>
      <c r="AE298" s="60"/>
      <c r="AF298" s="60"/>
      <c r="AG298" s="60"/>
      <c r="AH298" s="4"/>
    </row>
    <row r="299" spans="1:34" ht="15.75" hidden="1">
      <c r="A299" s="430"/>
      <c r="B299" s="430"/>
      <c r="C299" s="449"/>
      <c r="D299" s="449"/>
      <c r="E299" s="450"/>
      <c r="F299" s="451"/>
      <c r="G299" s="204"/>
      <c r="H299" s="204"/>
      <c r="I299" s="204"/>
      <c r="K299" s="204"/>
      <c r="R299" s="40"/>
      <c r="S299" s="60"/>
      <c r="T299" s="163"/>
      <c r="U299" s="60"/>
      <c r="V299" s="60"/>
      <c r="W299" s="4"/>
      <c r="X299" s="4"/>
      <c r="Y299" s="4"/>
      <c r="Z299" s="4"/>
      <c r="AA299" s="4"/>
      <c r="AB299" s="40"/>
      <c r="AC299" s="4"/>
      <c r="AD299" s="40"/>
      <c r="AE299" s="60"/>
      <c r="AF299" s="60"/>
      <c r="AG299" s="60"/>
      <c r="AH299" s="4"/>
    </row>
    <row r="300" spans="1:24" ht="15.75" hidden="1">
      <c r="A300" s="430"/>
      <c r="B300" s="431"/>
      <c r="C300" s="441"/>
      <c r="D300" s="382"/>
      <c r="E300" s="397"/>
      <c r="F300" s="379"/>
      <c r="G300" s="204"/>
      <c r="H300" s="204"/>
      <c r="I300" s="204"/>
      <c r="K300" s="204"/>
      <c r="X300" s="17"/>
    </row>
    <row r="301" spans="1:24" ht="15.75">
      <c r="A301" s="430"/>
      <c r="B301" s="431"/>
      <c r="C301" s="441"/>
      <c r="D301" s="382"/>
      <c r="E301" s="397"/>
      <c r="F301" s="379"/>
      <c r="G301" s="204"/>
      <c r="H301" s="204"/>
      <c r="I301" s="204"/>
      <c r="K301" s="204"/>
      <c r="X301" s="17"/>
    </row>
    <row r="302" spans="1:25" ht="35.25" customHeight="1">
      <c r="A302" s="911" t="s">
        <v>103</v>
      </c>
      <c r="B302" s="911"/>
      <c r="C302" s="911"/>
      <c r="D302" s="421"/>
      <c r="E302" s="421"/>
      <c r="F302" s="421"/>
      <c r="G302" s="421"/>
      <c r="H302" s="421"/>
      <c r="I302" s="421"/>
      <c r="J302" s="421"/>
      <c r="K302" s="258"/>
      <c r="L302" s="258"/>
      <c r="M302" s="258"/>
      <c r="N302" s="258"/>
      <c r="O302" s="258"/>
      <c r="P302" s="61"/>
      <c r="Q302" s="61"/>
      <c r="R302" s="61"/>
      <c r="S302" s="61"/>
      <c r="T302" s="61"/>
      <c r="U302" s="61"/>
      <c r="V302" s="6"/>
      <c r="W302" s="6"/>
      <c r="X302" s="6"/>
      <c r="Y302" s="6"/>
    </row>
    <row r="303" spans="1:25" ht="15" customHeight="1">
      <c r="A303" s="421" t="s">
        <v>64</v>
      </c>
      <c r="B303" s="421"/>
      <c r="C303" s="421"/>
      <c r="D303" s="421"/>
      <c r="E303" s="421"/>
      <c r="F303" s="421"/>
      <c r="G303" s="421"/>
      <c r="H303" s="421"/>
      <c r="I303" s="421"/>
      <c r="J303" s="421"/>
      <c r="K303" s="258"/>
      <c r="L303" s="258"/>
      <c r="M303" s="258"/>
      <c r="N303" s="258"/>
      <c r="O303" s="258"/>
      <c r="P303" s="61"/>
      <c r="Q303" s="61"/>
      <c r="R303" s="61"/>
      <c r="S303" s="61"/>
      <c r="T303" s="61"/>
      <c r="U303" s="61"/>
      <c r="V303" s="6"/>
      <c r="W303" s="6"/>
      <c r="X303" s="6"/>
      <c r="Y303" s="6"/>
    </row>
    <row r="304" spans="1:25" ht="15" customHeight="1">
      <c r="A304" s="1015" t="s">
        <v>400</v>
      </c>
      <c r="B304" s="1015"/>
      <c r="C304" s="1015"/>
      <c r="D304" s="1015"/>
      <c r="E304" s="421"/>
      <c r="F304" s="421"/>
      <c r="G304" s="421"/>
      <c r="H304" s="421"/>
      <c r="I304" s="421"/>
      <c r="J304" s="421"/>
      <c r="K304" s="258"/>
      <c r="L304" s="258"/>
      <c r="M304" s="258"/>
      <c r="N304" s="258"/>
      <c r="O304" s="258"/>
      <c r="P304" s="61"/>
      <c r="Q304" s="61"/>
      <c r="R304" s="61"/>
      <c r="S304" s="61"/>
      <c r="T304" s="61"/>
      <c r="U304" s="61"/>
      <c r="V304" s="6"/>
      <c r="W304" s="6"/>
      <c r="X304" s="6"/>
      <c r="Y304" s="6"/>
    </row>
    <row r="305" spans="1:25" ht="15" customHeight="1">
      <c r="A305" s="1016" t="s">
        <v>57</v>
      </c>
      <c r="B305" s="1016" t="s">
        <v>24</v>
      </c>
      <c r="C305" s="1016" t="s">
        <v>25</v>
      </c>
      <c r="D305" s="1016" t="s">
        <v>26</v>
      </c>
      <c r="E305" s="421"/>
      <c r="F305" s="421"/>
      <c r="G305" s="421"/>
      <c r="H305" s="421"/>
      <c r="I305" s="421"/>
      <c r="J305" s="421"/>
      <c r="K305" s="258"/>
      <c r="L305" s="258"/>
      <c r="M305" s="258"/>
      <c r="N305" s="258"/>
      <c r="O305" s="258"/>
      <c r="P305" s="61"/>
      <c r="Q305" s="61"/>
      <c r="R305" s="61"/>
      <c r="S305" s="61"/>
      <c r="T305" s="61"/>
      <c r="U305" s="61"/>
      <c r="V305" s="6"/>
      <c r="W305" s="6"/>
      <c r="X305" s="6"/>
      <c r="Y305" s="6"/>
    </row>
    <row r="306" spans="1:25" ht="15" customHeight="1">
      <c r="A306" s="928" t="s">
        <v>126</v>
      </c>
      <c r="B306" s="690" t="str">
        <f aca="true" t="shared" si="3" ref="B306:C309">B213</f>
        <v>OB as on 01.04.2019</v>
      </c>
      <c r="C306" s="747" t="str">
        <f t="shared" si="3"/>
        <v>01.04.2019</v>
      </c>
      <c r="D306" s="790">
        <v>-5.65</v>
      </c>
      <c r="E306" s="421"/>
      <c r="F306" s="421"/>
      <c r="G306" s="421"/>
      <c r="H306" s="421"/>
      <c r="I306" s="421"/>
      <c r="J306" s="421"/>
      <c r="K306" s="258"/>
      <c r="L306" s="258"/>
      <c r="M306" s="258"/>
      <c r="N306" s="258"/>
      <c r="O306" s="258"/>
      <c r="P306" s="61"/>
      <c r="Q306" s="61"/>
      <c r="R306" s="61"/>
      <c r="S306" s="61"/>
      <c r="T306" s="61"/>
      <c r="U306" s="61"/>
      <c r="V306" s="6"/>
      <c r="W306" s="6"/>
      <c r="X306" s="6"/>
      <c r="Y306" s="6"/>
    </row>
    <row r="307" spans="1:25" ht="15" customHeight="1">
      <c r="A307" s="928"/>
      <c r="B307" s="690" t="str">
        <f t="shared" si="3"/>
        <v>Adhoc Released</v>
      </c>
      <c r="C307" s="747" t="str">
        <f t="shared" si="3"/>
        <v>25.04.2019</v>
      </c>
      <c r="D307" s="790">
        <v>14.86</v>
      </c>
      <c r="E307" s="421"/>
      <c r="F307" s="421"/>
      <c r="G307" s="421"/>
      <c r="H307" s="421"/>
      <c r="I307" s="421"/>
      <c r="J307" s="421"/>
      <c r="K307" s="258"/>
      <c r="L307" s="258"/>
      <c r="M307" s="258"/>
      <c r="N307" s="258"/>
      <c r="O307" s="258"/>
      <c r="P307" s="61"/>
      <c r="Q307" s="61"/>
      <c r="R307" s="61"/>
      <c r="S307" s="61"/>
      <c r="T307" s="61"/>
      <c r="U307" s="61"/>
      <c r="V307" s="6"/>
      <c r="W307" s="6"/>
      <c r="X307" s="6"/>
      <c r="Y307" s="6"/>
    </row>
    <row r="308" spans="1:25" ht="47.25">
      <c r="A308" s="928"/>
      <c r="B308" s="690" t="str">
        <f t="shared" si="3"/>
        <v>Balance of 1st Installment / Revalidation</v>
      </c>
      <c r="C308" s="747" t="str">
        <f t="shared" si="3"/>
        <v>30.03.2020</v>
      </c>
      <c r="D308" s="791">
        <v>34.43</v>
      </c>
      <c r="E308" s="421"/>
      <c r="F308" s="421"/>
      <c r="G308" s="421"/>
      <c r="H308" s="421"/>
      <c r="I308" s="421"/>
      <c r="J308" s="421"/>
      <c r="K308" s="258"/>
      <c r="L308" s="258"/>
      <c r="M308" s="258"/>
      <c r="N308" s="258"/>
      <c r="O308" s="258"/>
      <c r="P308" s="61"/>
      <c r="Q308" s="61"/>
      <c r="R308" s="61"/>
      <c r="S308" s="61"/>
      <c r="T308" s="61"/>
      <c r="U308" s="61"/>
      <c r="V308" s="6"/>
      <c r="W308" s="6"/>
      <c r="X308" s="6"/>
      <c r="Y308" s="6"/>
    </row>
    <row r="309" spans="1:25" ht="15" customHeight="1">
      <c r="A309" s="928"/>
      <c r="B309" s="690" t="str">
        <f t="shared" si="3"/>
        <v>2nd Installment</v>
      </c>
      <c r="C309" s="747" t="str">
        <f t="shared" si="3"/>
        <v>--</v>
      </c>
      <c r="D309" s="791" t="s">
        <v>423</v>
      </c>
      <c r="E309" s="421"/>
      <c r="F309" s="421"/>
      <c r="G309" s="421"/>
      <c r="H309" s="421"/>
      <c r="I309" s="421"/>
      <c r="J309" s="421"/>
      <c r="K309" s="258"/>
      <c r="L309" s="258"/>
      <c r="M309" s="258"/>
      <c r="N309" s="258"/>
      <c r="O309" s="258"/>
      <c r="P309" s="61"/>
      <c r="Q309" s="61"/>
      <c r="R309" s="61"/>
      <c r="S309" s="61"/>
      <c r="T309" s="61"/>
      <c r="U309" s="61"/>
      <c r="V309" s="6"/>
      <c r="W309" s="6"/>
      <c r="X309" s="6"/>
      <c r="Y309" s="6"/>
    </row>
    <row r="310" spans="1:25" ht="15" customHeight="1">
      <c r="A310" s="928"/>
      <c r="B310" s="929" t="s">
        <v>252</v>
      </c>
      <c r="C310" s="929"/>
      <c r="D310" s="691">
        <f>SUM(D306:D309)</f>
        <v>43.64</v>
      </c>
      <c r="E310" s="421"/>
      <c r="F310" s="421"/>
      <c r="G310" s="421"/>
      <c r="H310" s="421"/>
      <c r="I310" s="421"/>
      <c r="J310" s="421"/>
      <c r="K310" s="258"/>
      <c r="L310" s="258"/>
      <c r="M310" s="258"/>
      <c r="N310" s="258"/>
      <c r="O310" s="258"/>
      <c r="P310" s="61"/>
      <c r="Q310" s="61"/>
      <c r="R310" s="61"/>
      <c r="S310" s="61"/>
      <c r="T310" s="61"/>
      <c r="U310" s="61"/>
      <c r="V310" s="6"/>
      <c r="W310" s="6"/>
      <c r="X310" s="6"/>
      <c r="Y310" s="6"/>
    </row>
    <row r="311" spans="1:25" ht="15" customHeight="1">
      <c r="A311" s="405"/>
      <c r="B311" s="460"/>
      <c r="C311" s="689"/>
      <c r="D311" s="380"/>
      <c r="E311" s="421"/>
      <c r="F311" s="421"/>
      <c r="G311" s="421"/>
      <c r="H311" s="421"/>
      <c r="I311" s="421"/>
      <c r="J311" s="421"/>
      <c r="K311" s="258"/>
      <c r="L311" s="258"/>
      <c r="M311" s="258"/>
      <c r="N311" s="258"/>
      <c r="O311" s="258"/>
      <c r="P311" s="61"/>
      <c r="Q311" s="61"/>
      <c r="R311" s="61"/>
      <c r="S311" s="61"/>
      <c r="T311" s="61"/>
      <c r="U311" s="61"/>
      <c r="V311" s="6"/>
      <c r="W311" s="6"/>
      <c r="X311" s="6"/>
      <c r="Y311" s="6"/>
    </row>
    <row r="312" spans="1:25" ht="15" customHeight="1">
      <c r="A312" s="687"/>
      <c r="B312" s="688"/>
      <c r="C312" s="688"/>
      <c r="D312" s="452"/>
      <c r="E312" s="452"/>
      <c r="F312" s="452"/>
      <c r="G312" s="453"/>
      <c r="H312" s="421"/>
      <c r="I312" s="421"/>
      <c r="J312" s="421"/>
      <c r="K312" s="258"/>
      <c r="L312" s="258"/>
      <c r="M312" s="258"/>
      <c r="N312" s="258"/>
      <c r="O312" s="258"/>
      <c r="P312" s="61"/>
      <c r="Q312" s="61"/>
      <c r="R312" s="61"/>
      <c r="S312" s="61"/>
      <c r="T312" s="61"/>
      <c r="U312" s="61"/>
      <c r="V312" s="6"/>
      <c r="W312" s="6"/>
      <c r="X312" s="6"/>
      <c r="Y312" s="6"/>
    </row>
    <row r="313" spans="1:12" ht="24.75" customHeight="1" thickBot="1">
      <c r="A313" s="912" t="s">
        <v>104</v>
      </c>
      <c r="B313" s="912"/>
      <c r="C313" s="912"/>
      <c r="D313" s="912"/>
      <c r="E313" s="912"/>
      <c r="F313" s="203"/>
      <c r="G313" s="204"/>
      <c r="H313" s="204"/>
      <c r="I313" s="204"/>
      <c r="J313" s="204"/>
      <c r="K313" s="258"/>
      <c r="L313" s="67"/>
    </row>
    <row r="314" spans="1:28" ht="47.25">
      <c r="A314" s="963" t="s">
        <v>9</v>
      </c>
      <c r="B314" s="964" t="s">
        <v>10</v>
      </c>
      <c r="C314" s="1017" t="s">
        <v>399</v>
      </c>
      <c r="D314" s="1017" t="s">
        <v>339</v>
      </c>
      <c r="E314" s="981" t="s">
        <v>89</v>
      </c>
      <c r="F314" s="981" t="s">
        <v>90</v>
      </c>
      <c r="G314" s="1018" t="s">
        <v>216</v>
      </c>
      <c r="H314" s="485"/>
      <c r="I314" s="485"/>
      <c r="J314" s="22" t="s">
        <v>176</v>
      </c>
      <c r="K314" s="112" t="s">
        <v>177</v>
      </c>
      <c r="L314" s="112" t="s">
        <v>20</v>
      </c>
      <c r="N314" s="574" t="s">
        <v>178</v>
      </c>
      <c r="O314" s="574" t="s">
        <v>179</v>
      </c>
      <c r="P314" s="574" t="s">
        <v>11</v>
      </c>
      <c r="R314" s="112" t="s">
        <v>180</v>
      </c>
      <c r="S314" s="112" t="s">
        <v>181</v>
      </c>
      <c r="T314" s="112" t="s">
        <v>182</v>
      </c>
      <c r="AA314" s="4"/>
      <c r="AB314" s="4"/>
    </row>
    <row r="315" spans="1:28" ht="15.75">
      <c r="A315" s="216">
        <v>1</v>
      </c>
      <c r="B315" s="167" t="s">
        <v>416</v>
      </c>
      <c r="C315" s="831">
        <f>L315</f>
        <v>58.03</v>
      </c>
      <c r="D315" s="831">
        <f>P315</f>
        <v>0</v>
      </c>
      <c r="E315" s="826">
        <f>T315</f>
        <v>31.36</v>
      </c>
      <c r="F315" s="831">
        <f>D315+E315</f>
        <v>31.36</v>
      </c>
      <c r="G315" s="292">
        <f>F315/C315</f>
        <v>0.5404101326899879</v>
      </c>
      <c r="H315" s="484"/>
      <c r="I315" s="484"/>
      <c r="J315" s="293">
        <v>23.9</v>
      </c>
      <c r="K315" s="293">
        <v>34.13</v>
      </c>
      <c r="L315" s="568">
        <f>SUM(J315:K315)</f>
        <v>58.03</v>
      </c>
      <c r="N315" s="572">
        <v>0</v>
      </c>
      <c r="O315" s="572">
        <v>0</v>
      </c>
      <c r="P315" s="537">
        <f>SUM(N315:O315)</f>
        <v>0</v>
      </c>
      <c r="R315" s="294">
        <v>12.92</v>
      </c>
      <c r="S315" s="294">
        <v>18.44</v>
      </c>
      <c r="T315" s="575">
        <f>SUM(R315:S315)</f>
        <v>31.36</v>
      </c>
      <c r="AA315" s="4"/>
      <c r="AB315" s="4"/>
    </row>
    <row r="316" spans="1:28" ht="16.5" thickBot="1">
      <c r="A316" s="216">
        <v>2</v>
      </c>
      <c r="B316" s="167" t="s">
        <v>417</v>
      </c>
      <c r="C316" s="831">
        <f>L316</f>
        <v>32.87</v>
      </c>
      <c r="D316" s="831">
        <f>P316</f>
        <v>-5.65</v>
      </c>
      <c r="E316" s="826">
        <f>T316</f>
        <v>17.93</v>
      </c>
      <c r="F316" s="831">
        <f>D316+E316</f>
        <v>12.28</v>
      </c>
      <c r="G316" s="292">
        <f>F316/C316</f>
        <v>0.373592941892303</v>
      </c>
      <c r="H316" s="484"/>
      <c r="I316" s="484"/>
      <c r="J316" s="293">
        <v>14.649999999999999</v>
      </c>
      <c r="K316" s="293">
        <v>18.22</v>
      </c>
      <c r="L316" s="568">
        <f>SUM(J316:K316)</f>
        <v>32.87</v>
      </c>
      <c r="N316" s="572">
        <v>-2.63</v>
      </c>
      <c r="O316" s="572">
        <v>-3.02</v>
      </c>
      <c r="P316" s="537">
        <f>SUM(N316:O316)</f>
        <v>-5.65</v>
      </c>
      <c r="R316" s="294">
        <v>7.38</v>
      </c>
      <c r="S316" s="294">
        <v>10.55</v>
      </c>
      <c r="T316" s="575">
        <f>SUM(R316:S316)</f>
        <v>17.93</v>
      </c>
      <c r="AA316" s="4"/>
      <c r="AB316" s="4"/>
    </row>
    <row r="317" spans="1:20" ht="16.5" thickBot="1">
      <c r="A317" s="406"/>
      <c r="B317" s="492" t="s">
        <v>20</v>
      </c>
      <c r="C317" s="832">
        <f>SUM(C315:C316)</f>
        <v>90.9</v>
      </c>
      <c r="D317" s="832">
        <f>SUM(D315:D316)</f>
        <v>-5.65</v>
      </c>
      <c r="E317" s="832">
        <f>SUM(E315:E316)</f>
        <v>49.29</v>
      </c>
      <c r="F317" s="832">
        <f>SUM(F315:F316)</f>
        <v>43.64</v>
      </c>
      <c r="G317" s="550">
        <f>F317/C317</f>
        <v>0.48008800880088004</v>
      </c>
      <c r="H317" s="397"/>
      <c r="I317" s="397"/>
      <c r="J317" s="569">
        <f>SUM(J315:J316)</f>
        <v>38.55</v>
      </c>
      <c r="K317" s="569">
        <f>SUM(K315:K316)</f>
        <v>52.35</v>
      </c>
      <c r="L317" s="564">
        <f>SUM(L315:L316)</f>
        <v>90.9</v>
      </c>
      <c r="N317" s="564">
        <f>SUM(N315:N316)</f>
        <v>-2.63</v>
      </c>
      <c r="O317" s="568">
        <f>SUM(O315:O316)</f>
        <v>-3.02</v>
      </c>
      <c r="P317" s="537">
        <f>SUM(P315:P316)</f>
        <v>-5.65</v>
      </c>
      <c r="R317" s="568">
        <f>SUM(R315:R316)</f>
        <v>20.3</v>
      </c>
      <c r="S317" s="568">
        <f>SUM(S315:S316)</f>
        <v>28.990000000000002</v>
      </c>
      <c r="T317" s="537">
        <f>SUM(T315:T316)</f>
        <v>49.29</v>
      </c>
    </row>
    <row r="318" spans="1:25" ht="15.75" hidden="1">
      <c r="A318" s="430"/>
      <c r="B318" s="431"/>
      <c r="C318" s="450"/>
      <c r="D318" s="449"/>
      <c r="E318" s="454"/>
      <c r="F318" s="455"/>
      <c r="G318" s="397"/>
      <c r="H318" s="397"/>
      <c r="I318" s="397"/>
      <c r="J318" s="397"/>
      <c r="K318" s="258"/>
      <c r="L318" s="67"/>
      <c r="P318" s="59"/>
      <c r="Q318" s="198"/>
      <c r="R318" s="65"/>
      <c r="S318" s="116"/>
      <c r="T318" s="65"/>
      <c r="U318" s="4"/>
      <c r="V318" s="40"/>
      <c r="W318" s="4"/>
      <c r="X318" s="4"/>
      <c r="Y318" s="40"/>
    </row>
    <row r="319" spans="1:12" ht="15.75">
      <c r="A319" s="205"/>
      <c r="B319" s="203"/>
      <c r="C319" s="203"/>
      <c r="D319" s="205"/>
      <c r="E319" s="206"/>
      <c r="F319" s="203"/>
      <c r="G319" s="204"/>
      <c r="H319" s="204"/>
      <c r="I319" s="204"/>
      <c r="J319" s="204"/>
      <c r="K319" s="258"/>
      <c r="L319" s="67"/>
    </row>
    <row r="320" spans="1:12" ht="15.75">
      <c r="A320" s="205"/>
      <c r="B320" s="203"/>
      <c r="C320" s="203"/>
      <c r="D320" s="205"/>
      <c r="E320" s="206"/>
      <c r="F320" s="203"/>
      <c r="G320" s="204"/>
      <c r="H320" s="204"/>
      <c r="I320" s="204"/>
      <c r="J320" s="204"/>
      <c r="K320" s="258"/>
      <c r="L320" s="67"/>
    </row>
    <row r="321" spans="1:15" ht="15.75">
      <c r="A321" s="249" t="s">
        <v>105</v>
      </c>
      <c r="B321" s="249"/>
      <c r="C321" s="249"/>
      <c r="D321" s="249"/>
      <c r="E321" s="249"/>
      <c r="F321" s="249"/>
      <c r="G321" s="249"/>
      <c r="H321" s="249"/>
      <c r="I321" s="249"/>
      <c r="J321" s="249"/>
      <c r="K321" s="258"/>
      <c r="L321" s="67"/>
      <c r="M321" s="1"/>
      <c r="N321" s="1"/>
      <c r="O321" s="1"/>
    </row>
    <row r="322" spans="1:11" ht="22.5" customHeight="1" thickBot="1">
      <c r="A322" s="388" t="s">
        <v>378</v>
      </c>
      <c r="B322" s="388"/>
      <c r="C322" s="388"/>
      <c r="D322" s="388"/>
      <c r="E322" s="388"/>
      <c r="F322" s="203"/>
      <c r="G322" s="204"/>
      <c r="H322" s="204"/>
      <c r="I322" s="204"/>
      <c r="J322" s="204"/>
      <c r="K322" s="258"/>
    </row>
    <row r="323" spans="1:21" ht="63.75" thickBot="1">
      <c r="A323" s="968" t="s">
        <v>9</v>
      </c>
      <c r="B323" s="969" t="s">
        <v>10</v>
      </c>
      <c r="C323" s="1019" t="s">
        <v>399</v>
      </c>
      <c r="D323" s="1019" t="s">
        <v>91</v>
      </c>
      <c r="E323" s="978" t="s">
        <v>304</v>
      </c>
      <c r="F323" s="979" t="s">
        <v>92</v>
      </c>
      <c r="G323" s="456"/>
      <c r="H323" s="456"/>
      <c r="I323" s="456"/>
      <c r="J323" s="80" t="s">
        <v>174</v>
      </c>
      <c r="K323" s="112" t="s">
        <v>175</v>
      </c>
      <c r="L323" s="112" t="s">
        <v>20</v>
      </c>
      <c r="M323" s="117"/>
      <c r="N323" s="576" t="s">
        <v>183</v>
      </c>
      <c r="O323" s="565" t="s">
        <v>184</v>
      </c>
      <c r="P323" s="565" t="s">
        <v>185</v>
      </c>
      <c r="S323" s="3"/>
      <c r="T323" s="3"/>
      <c r="U323" s="3"/>
    </row>
    <row r="324" spans="1:21" ht="15.75">
      <c r="A324" s="623">
        <v>1</v>
      </c>
      <c r="B324" s="167" t="s">
        <v>416</v>
      </c>
      <c r="C324" s="833">
        <f>C315</f>
        <v>58.03</v>
      </c>
      <c r="D324" s="833">
        <f>F315</f>
        <v>31.36</v>
      </c>
      <c r="E324" s="825">
        <f>L324</f>
        <v>50.04</v>
      </c>
      <c r="F324" s="834">
        <f>E324/C324</f>
        <v>0.8623125969326211</v>
      </c>
      <c r="G324" s="456"/>
      <c r="H324" s="456"/>
      <c r="I324" s="456"/>
      <c r="J324" s="293">
        <v>20.61</v>
      </c>
      <c r="K324" s="293">
        <v>29.43</v>
      </c>
      <c r="L324" s="537">
        <f>SUM(J324:K324)</f>
        <v>50.04</v>
      </c>
      <c r="M324" s="117"/>
      <c r="N324" s="572">
        <v>-7.6899999999999995</v>
      </c>
      <c r="O324" s="572">
        <v>-10.989999999999997</v>
      </c>
      <c r="P324" s="568">
        <f>SUM(N324:O324)</f>
        <v>-18.679999999999996</v>
      </c>
      <c r="Q324" s="200"/>
      <c r="S324" s="3"/>
      <c r="T324" s="3"/>
      <c r="U324" s="3"/>
    </row>
    <row r="325" spans="1:21" ht="16.5" thickBot="1">
      <c r="A325" s="457">
        <v>2</v>
      </c>
      <c r="B325" s="167" t="s">
        <v>417</v>
      </c>
      <c r="C325" s="794">
        <f>C316</f>
        <v>32.87</v>
      </c>
      <c r="D325" s="794">
        <f>F316</f>
        <v>12.28</v>
      </c>
      <c r="E325" s="825">
        <f>L325</f>
        <v>28.619999999999997</v>
      </c>
      <c r="F325" s="835">
        <f>E325/C325</f>
        <v>0.8707027684818984</v>
      </c>
      <c r="G325" s="456"/>
      <c r="H325" s="456"/>
      <c r="I325" s="456"/>
      <c r="J325" s="293">
        <v>12.42</v>
      </c>
      <c r="K325" s="293">
        <v>16.2</v>
      </c>
      <c r="L325" s="537">
        <f>SUM(J325:K325)</f>
        <v>28.619999999999997</v>
      </c>
      <c r="M325" s="117"/>
      <c r="N325" s="572">
        <v>-7.67</v>
      </c>
      <c r="O325" s="572">
        <v>-8.669999999999998</v>
      </c>
      <c r="P325" s="568">
        <f>SUM(N325:O325)</f>
        <v>-16.339999999999996</v>
      </c>
      <c r="Q325" s="200"/>
      <c r="S325" s="3"/>
      <c r="T325" s="3"/>
      <c r="U325" s="3"/>
    </row>
    <row r="326" spans="1:17" s="18" customFormat="1" ht="16.5" thickBot="1">
      <c r="A326" s="616"/>
      <c r="B326" s="617" t="s">
        <v>20</v>
      </c>
      <c r="C326" s="624">
        <f>C317</f>
        <v>90.9</v>
      </c>
      <c r="D326" s="624">
        <f>SUM(D324:D325)</f>
        <v>43.64</v>
      </c>
      <c r="E326" s="767">
        <f>SUM(E324:E325)</f>
        <v>78.66</v>
      </c>
      <c r="F326" s="547">
        <f>E326/C326</f>
        <v>0.8653465346534652</v>
      </c>
      <c r="G326" s="397"/>
      <c r="H326" s="397"/>
      <c r="I326" s="397"/>
      <c r="J326" s="569">
        <f>SUM(J324:J325)</f>
        <v>33.03</v>
      </c>
      <c r="K326" s="568">
        <f>SUM(K324:K325)</f>
        <v>45.629999999999995</v>
      </c>
      <c r="L326" s="537">
        <f>SUM(L324:L325)</f>
        <v>78.66</v>
      </c>
      <c r="M326" s="34"/>
      <c r="N326" s="569">
        <f>SUM(N324:N325)</f>
        <v>-15.36</v>
      </c>
      <c r="O326" s="564">
        <f>SUM(O324:O325)</f>
        <v>-19.659999999999997</v>
      </c>
      <c r="P326" s="564">
        <f>SUM(P324:P325)</f>
        <v>-35.019999999999996</v>
      </c>
      <c r="Q326" s="117"/>
    </row>
    <row r="327" spans="1:20" s="18" customFormat="1" ht="15.75" hidden="1">
      <c r="A327" s="430"/>
      <c r="B327" s="431"/>
      <c r="C327" s="450"/>
      <c r="D327" s="449"/>
      <c r="E327" s="458"/>
      <c r="F327" s="459"/>
      <c r="G327" s="397"/>
      <c r="H327" s="397"/>
      <c r="I327" s="397"/>
      <c r="J327" s="397"/>
      <c r="K327" s="34"/>
      <c r="L327" s="34"/>
      <c r="M327" s="34"/>
      <c r="N327" s="34"/>
      <c r="O327" s="34"/>
      <c r="P327" s="59"/>
      <c r="Q327" s="198"/>
      <c r="R327" s="40"/>
      <c r="S327" s="40"/>
      <c r="T327" s="117"/>
    </row>
    <row r="328" spans="1:21" ht="15.75" hidden="1">
      <c r="A328" s="430"/>
      <c r="B328" s="431"/>
      <c r="C328" s="441"/>
      <c r="D328" s="382"/>
      <c r="E328" s="206"/>
      <c r="F328" s="396"/>
      <c r="G328" s="397"/>
      <c r="H328" s="397"/>
      <c r="I328" s="397"/>
      <c r="J328" s="397"/>
      <c r="K328" s="34"/>
      <c r="L328" s="34"/>
      <c r="M328" s="34"/>
      <c r="N328" s="34"/>
      <c r="O328" s="34"/>
      <c r="P328" s="119"/>
      <c r="Q328" s="119"/>
      <c r="R328" s="58"/>
      <c r="S328" s="58"/>
      <c r="T328" s="58"/>
      <c r="U328" s="58"/>
    </row>
    <row r="329" spans="1:21" ht="15.75" hidden="1">
      <c r="A329" s="430"/>
      <c r="B329" s="431"/>
      <c r="C329" s="441"/>
      <c r="D329" s="382"/>
      <c r="E329" s="206"/>
      <c r="F329" s="396"/>
      <c r="G329" s="397"/>
      <c r="H329" s="397"/>
      <c r="I329" s="397"/>
      <c r="J329" s="397"/>
      <c r="K329" s="34"/>
      <c r="L329" s="34"/>
      <c r="M329" s="34"/>
      <c r="N329" s="34"/>
      <c r="O329" s="34"/>
      <c r="P329" s="119"/>
      <c r="Q329" s="119"/>
      <c r="R329" s="58"/>
      <c r="S329" s="58"/>
      <c r="T329" s="58"/>
      <c r="U329" s="58"/>
    </row>
    <row r="330" spans="1:21" ht="15.75" hidden="1">
      <c r="A330" s="430"/>
      <c r="B330" s="431"/>
      <c r="C330" s="441"/>
      <c r="D330" s="382"/>
      <c r="E330" s="206"/>
      <c r="F330" s="396"/>
      <c r="G330" s="397"/>
      <c r="H330" s="397"/>
      <c r="I330" s="397"/>
      <c r="J330" s="397"/>
      <c r="K330" s="34"/>
      <c r="L330" s="34"/>
      <c r="M330" s="34"/>
      <c r="N330" s="34"/>
      <c r="O330" s="34"/>
      <c r="P330" s="119"/>
      <c r="Q330" s="119"/>
      <c r="R330" s="58"/>
      <c r="S330" s="58"/>
      <c r="T330" s="58"/>
      <c r="U330" s="58"/>
    </row>
    <row r="331" spans="1:21" s="89" customFormat="1" ht="38.25" customHeight="1">
      <c r="A331" s="249" t="s">
        <v>106</v>
      </c>
      <c r="B331" s="249"/>
      <c r="C331" s="249"/>
      <c r="D331" s="205"/>
      <c r="E331" s="206"/>
      <c r="F331" s="203"/>
      <c r="G331" s="204"/>
      <c r="H331" s="204"/>
      <c r="I331" s="204"/>
      <c r="J331" s="204"/>
      <c r="K331" s="17"/>
      <c r="L331" s="17"/>
      <c r="M331" s="17"/>
      <c r="N331" s="17"/>
      <c r="O331" s="17"/>
      <c r="P331" s="120"/>
      <c r="Q331" s="120"/>
      <c r="R331" s="87"/>
      <c r="S331" s="87"/>
      <c r="T331" s="87"/>
      <c r="U331" s="87"/>
    </row>
    <row r="332" spans="1:21" s="89" customFormat="1" ht="29.25" customHeight="1" thickBot="1">
      <c r="A332" s="421" t="s">
        <v>378</v>
      </c>
      <c r="B332" s="421"/>
      <c r="C332" s="379"/>
      <c r="D332" s="205"/>
      <c r="E332" s="206"/>
      <c r="F332" s="837" t="s">
        <v>102</v>
      </c>
      <c r="G332" s="204"/>
      <c r="H332" s="204"/>
      <c r="I332" s="204"/>
      <c r="J332" s="204"/>
      <c r="K332" s="17"/>
      <c r="L332" s="17"/>
      <c r="M332" s="17"/>
      <c r="N332" s="17"/>
      <c r="O332" s="17"/>
      <c r="P332" s="87"/>
      <c r="Q332" s="87"/>
      <c r="R332" s="87"/>
      <c r="S332" s="87"/>
      <c r="T332" s="87"/>
      <c r="U332" s="87"/>
    </row>
    <row r="333" spans="1:20" s="89" customFormat="1" ht="63.75" customHeight="1" thickBot="1">
      <c r="A333" s="968" t="s">
        <v>9</v>
      </c>
      <c r="B333" s="969" t="s">
        <v>10</v>
      </c>
      <c r="C333" s="1019" t="s">
        <v>399</v>
      </c>
      <c r="D333" s="1019" t="s">
        <v>91</v>
      </c>
      <c r="E333" s="1019" t="s">
        <v>355</v>
      </c>
      <c r="F333" s="993" t="s">
        <v>406</v>
      </c>
      <c r="G333" s="460"/>
      <c r="H333" s="460"/>
      <c r="I333" s="460"/>
      <c r="M333" s="4"/>
      <c r="N333" s="4"/>
      <c r="O333" s="4"/>
      <c r="S333" s="87"/>
      <c r="T333" s="87"/>
    </row>
    <row r="334" spans="1:20" s="89" customFormat="1" ht="15.75">
      <c r="A334" s="541">
        <v>1</v>
      </c>
      <c r="B334" s="167" t="s">
        <v>416</v>
      </c>
      <c r="C334" s="833">
        <f>C324</f>
        <v>58.03</v>
      </c>
      <c r="D334" s="833">
        <f>D324</f>
        <v>31.36</v>
      </c>
      <c r="E334" s="833">
        <f>P324</f>
        <v>-18.679999999999996</v>
      </c>
      <c r="F334" s="741">
        <f>E334/C334</f>
        <v>-0.321902464242633</v>
      </c>
      <c r="G334" s="460"/>
      <c r="H334" s="460"/>
      <c r="I334" s="460"/>
      <c r="M334" s="4"/>
      <c r="N334" s="4"/>
      <c r="O334" s="4"/>
      <c r="S334" s="90"/>
      <c r="T334" s="90"/>
    </row>
    <row r="335" spans="1:20" s="89" customFormat="1" ht="16.5" thickBot="1">
      <c r="A335" s="216">
        <v>2</v>
      </c>
      <c r="B335" s="167" t="s">
        <v>417</v>
      </c>
      <c r="C335" s="794">
        <f>C325</f>
        <v>32.87</v>
      </c>
      <c r="D335" s="794">
        <f>D325</f>
        <v>12.28</v>
      </c>
      <c r="E335" s="833">
        <f>P325</f>
        <v>-16.339999999999996</v>
      </c>
      <c r="F335" s="742">
        <f>E335/C335</f>
        <v>-0.4971098265895953</v>
      </c>
      <c r="G335" s="460"/>
      <c r="H335" s="460"/>
      <c r="I335" s="460"/>
      <c r="M335" s="4"/>
      <c r="N335" s="4"/>
      <c r="O335" s="4"/>
      <c r="S335" s="90"/>
      <c r="T335" s="90"/>
    </row>
    <row r="336" spans="1:24" ht="15.75" customHeight="1" thickBot="1">
      <c r="A336" s="616"/>
      <c r="B336" s="617" t="s">
        <v>20</v>
      </c>
      <c r="C336" s="836">
        <f>SUM(C334:C335)</f>
        <v>90.9</v>
      </c>
      <c r="D336" s="836">
        <f>SUM(D334:D335)</f>
        <v>43.64</v>
      </c>
      <c r="E336" s="836">
        <f>SUM(E334:E335)</f>
        <v>-35.019999999999996</v>
      </c>
      <c r="F336" s="743">
        <f>E336/C336</f>
        <v>-0.3852585258525852</v>
      </c>
      <c r="G336" s="397"/>
      <c r="H336" s="397"/>
      <c r="I336" s="397"/>
      <c r="J336" s="3"/>
      <c r="K336" s="3"/>
      <c r="L336" s="3"/>
      <c r="M336" s="4"/>
      <c r="N336" s="4"/>
      <c r="O336" s="4"/>
      <c r="S336" s="61"/>
      <c r="T336" s="61"/>
      <c r="U336" s="6"/>
      <c r="V336" s="6"/>
      <c r="W336" s="6"/>
      <c r="X336" s="6"/>
    </row>
    <row r="337" spans="1:25" ht="15.75" customHeight="1">
      <c r="A337" s="430"/>
      <c r="B337" s="431"/>
      <c r="C337" s="449"/>
      <c r="D337" s="449"/>
      <c r="E337" s="454"/>
      <c r="F337" s="397"/>
      <c r="G337" s="397"/>
      <c r="H337" s="397"/>
      <c r="I337" s="397"/>
      <c r="J337" s="397"/>
      <c r="K337" s="34"/>
      <c r="L337" s="34"/>
      <c r="M337" s="4"/>
      <c r="N337" s="4"/>
      <c r="O337" s="4"/>
      <c r="P337" s="59"/>
      <c r="Q337" s="201"/>
      <c r="R337" s="62"/>
      <c r="S337" s="121"/>
      <c r="T337" s="61"/>
      <c r="U337" s="61"/>
      <c r="V337" s="6"/>
      <c r="W337" s="6"/>
      <c r="X337" s="6"/>
      <c r="Y337" s="6"/>
    </row>
    <row r="338" spans="1:15" ht="15.75">
      <c r="A338" s="907" t="s">
        <v>107</v>
      </c>
      <c r="B338" s="907"/>
      <c r="C338" s="907"/>
      <c r="D338" s="907"/>
      <c r="E338" s="907"/>
      <c r="F338" s="203"/>
      <c r="G338" s="204"/>
      <c r="H338" s="204"/>
      <c r="I338" s="204"/>
      <c r="J338" s="204"/>
      <c r="K338" s="61"/>
      <c r="L338" s="61"/>
      <c r="M338" s="61"/>
      <c r="N338" s="61"/>
      <c r="O338" s="61"/>
    </row>
    <row r="339" spans="1:10" ht="16.5" thickBot="1">
      <c r="A339" s="202" t="s">
        <v>209</v>
      </c>
      <c r="B339" s="203"/>
      <c r="C339" s="204"/>
      <c r="D339" s="205"/>
      <c r="E339" s="206"/>
      <c r="F339" s="203"/>
      <c r="G339" s="204"/>
      <c r="H339" s="204"/>
      <c r="I339" s="204"/>
      <c r="J339" s="204"/>
    </row>
    <row r="340" spans="1:10" ht="16.5" thickBot="1">
      <c r="A340" s="997" t="s">
        <v>400</v>
      </c>
      <c r="B340" s="998"/>
      <c r="C340" s="998"/>
      <c r="D340" s="999"/>
      <c r="E340" s="206"/>
      <c r="F340" s="203"/>
      <c r="G340" s="204"/>
      <c r="H340" s="204"/>
      <c r="I340" s="204"/>
      <c r="J340" s="204"/>
    </row>
    <row r="341" spans="1:11" ht="31.5">
      <c r="A341" s="1000" t="s">
        <v>57</v>
      </c>
      <c r="B341" s="1001" t="s">
        <v>24</v>
      </c>
      <c r="C341" s="1001" t="s">
        <v>25</v>
      </c>
      <c r="D341" s="1002" t="s">
        <v>26</v>
      </c>
      <c r="E341" s="206"/>
      <c r="F341" s="203"/>
      <c r="G341" s="204"/>
      <c r="H341" s="204"/>
      <c r="I341" s="204"/>
      <c r="J341" s="381"/>
      <c r="K341" s="58"/>
    </row>
    <row r="342" spans="1:11" ht="15.75">
      <c r="A342" s="891" t="s">
        <v>126</v>
      </c>
      <c r="B342" s="410" t="str">
        <f aca="true" t="shared" si="4" ref="B342:C345">B306</f>
        <v>OB as on 01.04.2019</v>
      </c>
      <c r="C342" s="746" t="str">
        <f t="shared" si="4"/>
        <v>01.04.2019</v>
      </c>
      <c r="D342" s="745">
        <v>0</v>
      </c>
      <c r="E342" s="206"/>
      <c r="F342" s="203"/>
      <c r="G342" s="204"/>
      <c r="H342" s="204"/>
      <c r="I342" s="204"/>
      <c r="J342" s="381"/>
      <c r="K342" s="58"/>
    </row>
    <row r="343" spans="1:11" ht="15.75">
      <c r="A343" s="892"/>
      <c r="B343" s="410" t="str">
        <f t="shared" si="4"/>
        <v>Adhoc Released</v>
      </c>
      <c r="C343" s="746" t="str">
        <f t="shared" si="4"/>
        <v>25.04.2019</v>
      </c>
      <c r="D343" s="745">
        <v>0</v>
      </c>
      <c r="E343" s="206"/>
      <c r="F343" s="203"/>
      <c r="G343" s="204"/>
      <c r="H343" s="204"/>
      <c r="I343" s="204"/>
      <c r="J343" s="381"/>
      <c r="K343" s="58"/>
    </row>
    <row r="344" spans="1:11" ht="47.25">
      <c r="A344" s="892"/>
      <c r="B344" s="410" t="str">
        <f t="shared" si="4"/>
        <v>Balance of 1st Installment / Revalidation</v>
      </c>
      <c r="C344" s="746" t="str">
        <f t="shared" si="4"/>
        <v>30.03.2020</v>
      </c>
      <c r="D344" s="792">
        <v>4.57</v>
      </c>
      <c r="E344" s="206"/>
      <c r="F344" s="203"/>
      <c r="G344" s="204"/>
      <c r="H344" s="204"/>
      <c r="I344" s="204"/>
      <c r="J344" s="381"/>
      <c r="K344" s="58"/>
    </row>
    <row r="345" spans="1:11" ht="15.75">
      <c r="A345" s="892"/>
      <c r="B345" s="410" t="str">
        <f t="shared" si="4"/>
        <v>2nd Installment</v>
      </c>
      <c r="C345" s="746" t="str">
        <f t="shared" si="4"/>
        <v>--</v>
      </c>
      <c r="D345" s="792" t="str">
        <f>D309</f>
        <v>--</v>
      </c>
      <c r="E345" s="206"/>
      <c r="F345" s="203"/>
      <c r="G345" s="204"/>
      <c r="H345" s="204"/>
      <c r="I345" s="204"/>
      <c r="J345" s="381"/>
      <c r="K345" s="58"/>
    </row>
    <row r="346" spans="1:11" ht="16.5" thickBot="1">
      <c r="A346" s="893"/>
      <c r="B346" s="876" t="s">
        <v>200</v>
      </c>
      <c r="C346" s="877"/>
      <c r="D346" s="686">
        <f>SUM(D342:D345)</f>
        <v>4.57</v>
      </c>
      <c r="E346" s="206"/>
      <c r="F346" s="203"/>
      <c r="G346" s="204"/>
      <c r="H346" s="204"/>
      <c r="I346" s="204"/>
      <c r="J346" s="381"/>
      <c r="K346" s="58"/>
    </row>
    <row r="347" spans="1:11" ht="15.75">
      <c r="A347" s="461"/>
      <c r="B347" s="203"/>
      <c r="C347" s="416"/>
      <c r="D347" s="205"/>
      <c r="E347" s="206"/>
      <c r="F347" s="203"/>
      <c r="G347" s="204"/>
      <c r="H347" s="204"/>
      <c r="I347" s="204"/>
      <c r="J347" s="381"/>
      <c r="K347" s="58"/>
    </row>
    <row r="348" spans="1:21" s="89" customFormat="1" ht="26.25" customHeight="1" thickBot="1">
      <c r="A348" s="82" t="s">
        <v>379</v>
      </c>
      <c r="B348" s="82"/>
      <c r="C348" s="82"/>
      <c r="D348" s="82"/>
      <c r="E348" s="82"/>
      <c r="F348" s="6"/>
      <c r="G348" s="61"/>
      <c r="H348" s="61"/>
      <c r="I348" s="61"/>
      <c r="J348" s="62"/>
      <c r="K348" s="58"/>
      <c r="L348" s="17"/>
      <c r="M348" s="17"/>
      <c r="N348" s="17"/>
      <c r="O348" s="17"/>
      <c r="P348" s="90"/>
      <c r="Q348" s="90"/>
      <c r="R348" s="90"/>
      <c r="S348" s="90"/>
      <c r="T348" s="90"/>
      <c r="U348" s="90"/>
    </row>
    <row r="349" spans="1:21" s="89" customFormat="1" ht="40.5" customHeight="1" thickBot="1">
      <c r="A349" s="968" t="s">
        <v>3</v>
      </c>
      <c r="B349" s="969"/>
      <c r="C349" s="969" t="s">
        <v>4</v>
      </c>
      <c r="D349" s="969" t="s">
        <v>5</v>
      </c>
      <c r="E349" s="978" t="s">
        <v>6</v>
      </c>
      <c r="F349" s="979" t="s">
        <v>7</v>
      </c>
      <c r="G349" s="61"/>
      <c r="H349" s="61"/>
      <c r="I349" s="61"/>
      <c r="J349" s="61"/>
      <c r="K349" s="17"/>
      <c r="L349" s="17"/>
      <c r="M349" s="17"/>
      <c r="N349" s="17"/>
      <c r="O349" s="17"/>
      <c r="P349" s="90"/>
      <c r="Q349" s="90"/>
      <c r="R349" s="90"/>
      <c r="S349" s="90"/>
      <c r="T349" s="90"/>
      <c r="U349" s="90"/>
    </row>
    <row r="350" spans="1:21" s="89" customFormat="1" ht="24" customHeight="1">
      <c r="A350" s="627">
        <v>1</v>
      </c>
      <c r="B350" s="628">
        <v>2</v>
      </c>
      <c r="C350" s="628">
        <v>3</v>
      </c>
      <c r="D350" s="494">
        <v>4</v>
      </c>
      <c r="E350" s="629" t="s">
        <v>8</v>
      </c>
      <c r="F350" s="630">
        <v>6</v>
      </c>
      <c r="G350" s="61"/>
      <c r="H350" s="61"/>
      <c r="I350" s="61"/>
      <c r="J350" s="61"/>
      <c r="K350" s="17"/>
      <c r="L350" s="17"/>
      <c r="M350" s="17"/>
      <c r="N350" s="17"/>
      <c r="O350" s="17"/>
      <c r="P350" s="90"/>
      <c r="Q350" s="90"/>
      <c r="R350" s="90"/>
      <c r="S350" s="90"/>
      <c r="T350" s="90"/>
      <c r="U350" s="90"/>
    </row>
    <row r="351" spans="1:21" s="89" customFormat="1" ht="31.5">
      <c r="A351" s="145">
        <v>1</v>
      </c>
      <c r="B351" s="493" t="s">
        <v>339</v>
      </c>
      <c r="C351" s="796">
        <v>0</v>
      </c>
      <c r="D351" s="796">
        <f>C351</f>
        <v>0</v>
      </c>
      <c r="E351" s="796">
        <f>D351-C351</f>
        <v>0</v>
      </c>
      <c r="F351" s="797">
        <v>0</v>
      </c>
      <c r="G351" s="346"/>
      <c r="H351" s="346"/>
      <c r="I351" s="346"/>
      <c r="J351" s="346"/>
      <c r="K351" s="29"/>
      <c r="L351" s="29"/>
      <c r="M351" s="29"/>
      <c r="N351" s="29"/>
      <c r="O351" s="29"/>
      <c r="P351" s="90"/>
      <c r="Q351" s="90"/>
      <c r="R351" s="90"/>
      <c r="S351" s="90"/>
      <c r="T351" s="90"/>
      <c r="U351" s="90"/>
    </row>
    <row r="352" spans="1:21" s="89" customFormat="1" ht="28.5" customHeight="1">
      <c r="A352" s="145">
        <v>2</v>
      </c>
      <c r="B352" s="493" t="s">
        <v>394</v>
      </c>
      <c r="C352" s="796">
        <v>7.62</v>
      </c>
      <c r="D352" s="796">
        <f>C352</f>
        <v>7.62</v>
      </c>
      <c r="E352" s="796">
        <f>D352-C352</f>
        <v>0</v>
      </c>
      <c r="F352" s="797">
        <f>E352/D353</f>
        <v>0</v>
      </c>
      <c r="G352" s="346"/>
      <c r="H352" s="346"/>
      <c r="I352" s="346"/>
      <c r="J352" s="346"/>
      <c r="K352" s="29"/>
      <c r="L352" s="29"/>
      <c r="M352" s="29"/>
      <c r="N352" s="29"/>
      <c r="O352" s="29"/>
      <c r="P352" s="90">
        <v>103.65</v>
      </c>
      <c r="Q352" s="90">
        <v>83.21</v>
      </c>
      <c r="R352" s="90">
        <v>0.17</v>
      </c>
      <c r="S352" s="90">
        <f>P352+Q352+R352</f>
        <v>187.03</v>
      </c>
      <c r="T352" s="90"/>
      <c r="U352" s="90"/>
    </row>
    <row r="353" spans="1:19" ht="31.5">
      <c r="A353" s="145">
        <v>3</v>
      </c>
      <c r="B353" s="493" t="s">
        <v>407</v>
      </c>
      <c r="C353" s="796">
        <f>D346</f>
        <v>4.57</v>
      </c>
      <c r="D353" s="796">
        <f>C353</f>
        <v>4.57</v>
      </c>
      <c r="E353" s="796">
        <f>D353-C353</f>
        <v>0</v>
      </c>
      <c r="F353" s="797">
        <f>E353/C353</f>
        <v>0</v>
      </c>
      <c r="G353" s="346"/>
      <c r="H353" s="346"/>
      <c r="I353" s="346"/>
      <c r="J353" s="346"/>
      <c r="K353" s="29"/>
      <c r="L353" s="29"/>
      <c r="M353" s="29"/>
      <c r="N353" s="29"/>
      <c r="O353" s="29"/>
      <c r="P353" s="17">
        <v>45.98</v>
      </c>
      <c r="Q353" s="17">
        <v>54.62</v>
      </c>
      <c r="R353" s="17">
        <v>0.1</v>
      </c>
      <c r="S353" s="90">
        <f>P353+Q353+R353</f>
        <v>100.69999999999999</v>
      </c>
    </row>
    <row r="354" spans="1:21" s="89" customFormat="1" ht="28.5" customHeight="1" thickBot="1">
      <c r="A354" s="462">
        <v>4</v>
      </c>
      <c r="B354" s="626" t="s">
        <v>29</v>
      </c>
      <c r="C354" s="795">
        <f>C351+C353</f>
        <v>4.57</v>
      </c>
      <c r="D354" s="795">
        <f>D351+D353</f>
        <v>4.57</v>
      </c>
      <c r="E354" s="795">
        <f>D354-C354</f>
        <v>0</v>
      </c>
      <c r="F354" s="798">
        <f>SUM(F351:F353)</f>
        <v>0</v>
      </c>
      <c r="G354" s="346"/>
      <c r="H354" s="346"/>
      <c r="I354" s="346"/>
      <c r="J354" s="346"/>
      <c r="K354" s="29"/>
      <c r="L354" s="29"/>
      <c r="M354" s="29"/>
      <c r="N354" s="29"/>
      <c r="O354" s="29"/>
      <c r="P354" s="90"/>
      <c r="Q354" s="90"/>
      <c r="R354" s="90"/>
      <c r="S354" s="90"/>
      <c r="T354" s="90"/>
      <c r="U354" s="90"/>
    </row>
    <row r="355" spans="1:26" s="89" customFormat="1" ht="16.5" customHeight="1">
      <c r="A355" s="463"/>
      <c r="B355" s="94"/>
      <c r="C355" s="94"/>
      <c r="D355" s="463"/>
      <c r="E355" s="464"/>
      <c r="F355" s="94"/>
      <c r="G355" s="61"/>
      <c r="H355" s="61"/>
      <c r="I355" s="61"/>
      <c r="J355" s="61"/>
      <c r="K355" s="17"/>
      <c r="L355" s="17"/>
      <c r="M355" s="17"/>
      <c r="N355" s="17"/>
      <c r="O355" s="17"/>
      <c r="P355" s="122"/>
      <c r="Q355" s="122"/>
      <c r="R355" s="122"/>
      <c r="S355" s="122"/>
      <c r="T355" s="122"/>
      <c r="U355" s="123"/>
      <c r="V355" s="122"/>
      <c r="W355" s="122"/>
      <c r="X355" s="122"/>
      <c r="Y355" s="122"/>
      <c r="Z355" s="88"/>
    </row>
    <row r="356" spans="1:26" s="89" customFormat="1" ht="24.75" customHeight="1" thickBot="1">
      <c r="A356" s="838" t="s">
        <v>408</v>
      </c>
      <c r="B356" s="232"/>
      <c r="C356" s="6"/>
      <c r="D356" s="837" t="s">
        <v>102</v>
      </c>
      <c r="E356" s="883" t="s">
        <v>356</v>
      </c>
      <c r="F356" s="883"/>
      <c r="G356" s="91"/>
      <c r="H356" s="91"/>
      <c r="I356" s="91"/>
      <c r="J356" s="91"/>
      <c r="K356" s="90"/>
      <c r="L356" s="90"/>
      <c r="M356" s="90"/>
      <c r="N356" s="90"/>
      <c r="O356" s="90"/>
      <c r="P356" s="124"/>
      <c r="Q356" s="124"/>
      <c r="R356" s="124"/>
      <c r="S356" s="124"/>
      <c r="T356" s="124"/>
      <c r="U356" s="124"/>
      <c r="V356" s="125"/>
      <c r="W356" s="125"/>
      <c r="X356" s="125"/>
      <c r="Y356" s="125"/>
      <c r="Z356" s="88"/>
    </row>
    <row r="357" spans="1:26" s="89" customFormat="1" ht="32.25" thickBot="1">
      <c r="A357" s="968" t="s">
        <v>3</v>
      </c>
      <c r="B357" s="969" t="s">
        <v>34</v>
      </c>
      <c r="C357" s="969" t="s">
        <v>394</v>
      </c>
      <c r="D357" s="969" t="s">
        <v>94</v>
      </c>
      <c r="E357" s="978" t="s">
        <v>95</v>
      </c>
      <c r="F357" s="969" t="s">
        <v>35</v>
      </c>
      <c r="G357" s="979" t="s">
        <v>36</v>
      </c>
      <c r="H357" s="486"/>
      <c r="I357" s="486"/>
      <c r="J357" s="486"/>
      <c r="K357" s="199"/>
      <c r="L357" s="199"/>
      <c r="M357" s="199"/>
      <c r="N357" s="199"/>
      <c r="O357" s="199"/>
      <c r="P357" s="126"/>
      <c r="Q357" s="126"/>
      <c r="R357" s="126"/>
      <c r="S357" s="126"/>
      <c r="T357" s="126"/>
      <c r="U357" s="126"/>
      <c r="V357" s="127"/>
      <c r="W357" s="127"/>
      <c r="X357" s="127"/>
      <c r="Y357" s="127"/>
      <c r="Z357" s="88"/>
    </row>
    <row r="358" spans="1:25" s="94" customFormat="1" ht="15.75">
      <c r="A358" s="677">
        <v>1</v>
      </c>
      <c r="B358" s="678">
        <v>2</v>
      </c>
      <c r="C358" s="678">
        <v>3</v>
      </c>
      <c r="D358" s="679">
        <v>4</v>
      </c>
      <c r="E358" s="680">
        <v>5</v>
      </c>
      <c r="F358" s="678">
        <v>6</v>
      </c>
      <c r="G358" s="681">
        <v>7</v>
      </c>
      <c r="H358" s="487"/>
      <c r="I358" s="487"/>
      <c r="J358" s="487"/>
      <c r="K358" s="259"/>
      <c r="L358" s="259"/>
      <c r="M358" s="259"/>
      <c r="N358" s="259"/>
      <c r="O358" s="259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</row>
    <row r="359" spans="1:21" s="6" customFormat="1" ht="33.75" customHeight="1">
      <c r="A359" s="466">
        <v>1</v>
      </c>
      <c r="B359" s="676" t="s">
        <v>37</v>
      </c>
      <c r="C359" s="711">
        <v>3.25</v>
      </c>
      <c r="D359" s="908">
        <f>D351+D353</f>
        <v>4.57</v>
      </c>
      <c r="E359" s="711">
        <v>6.13</v>
      </c>
      <c r="F359" s="915">
        <f>E359/C359</f>
        <v>1.886153846153846</v>
      </c>
      <c r="G359" s="683">
        <v>-4.13</v>
      </c>
      <c r="H359" s="177"/>
      <c r="I359" s="488"/>
      <c r="J359" s="488"/>
      <c r="K359" s="99"/>
      <c r="L359" s="99"/>
      <c r="M359" s="99"/>
      <c r="N359" s="99"/>
      <c r="O359" s="99"/>
      <c r="P359" s="61"/>
      <c r="Q359" s="61"/>
      <c r="R359" s="61"/>
      <c r="S359" s="61"/>
      <c r="T359" s="61"/>
      <c r="U359" s="61"/>
    </row>
    <row r="360" spans="1:21" s="6" customFormat="1" ht="15.75" customHeight="1">
      <c r="A360" s="880">
        <v>2</v>
      </c>
      <c r="B360" s="926" t="s">
        <v>93</v>
      </c>
      <c r="C360" s="863">
        <v>4.37</v>
      </c>
      <c r="D360" s="909"/>
      <c r="E360" s="863">
        <v>5.61</v>
      </c>
      <c r="F360" s="915"/>
      <c r="G360" s="865">
        <v>-3.04</v>
      </c>
      <c r="H360" s="177"/>
      <c r="I360" s="488"/>
      <c r="J360" s="488"/>
      <c r="K360" s="99"/>
      <c r="L360" s="99"/>
      <c r="M360" s="99"/>
      <c r="N360" s="99"/>
      <c r="O360" s="99"/>
      <c r="P360" s="61"/>
      <c r="Q360" s="61"/>
      <c r="R360" s="61"/>
      <c r="S360" s="61"/>
      <c r="T360" s="61"/>
      <c r="U360" s="61"/>
    </row>
    <row r="361" spans="1:21" s="6" customFormat="1" ht="36" customHeight="1" thickBot="1">
      <c r="A361" s="881"/>
      <c r="B361" s="927"/>
      <c r="C361" s="864"/>
      <c r="D361" s="910"/>
      <c r="E361" s="864"/>
      <c r="F361" s="916"/>
      <c r="G361" s="866"/>
      <c r="H361" s="177"/>
      <c r="I361" s="488"/>
      <c r="J361" s="488"/>
      <c r="K361" s="99"/>
      <c r="L361" s="99"/>
      <c r="M361" s="99"/>
      <c r="N361" s="99"/>
      <c r="O361" s="99"/>
      <c r="P361" s="61"/>
      <c r="Q361" s="61"/>
      <c r="R361" s="61"/>
      <c r="S361" s="61"/>
      <c r="T361" s="61"/>
      <c r="U361" s="61"/>
    </row>
    <row r="362" spans="1:21" s="6" customFormat="1" ht="21" customHeight="1" thickBot="1">
      <c r="A362" s="924" t="s">
        <v>20</v>
      </c>
      <c r="B362" s="925"/>
      <c r="C362" s="662">
        <f>SUM(C359:C361)</f>
        <v>7.62</v>
      </c>
      <c r="D362" s="662">
        <f>SUM(D359)</f>
        <v>4.57</v>
      </c>
      <c r="E362" s="662">
        <f>SUM(E359:E361)</f>
        <v>11.74</v>
      </c>
      <c r="F362" s="675">
        <f>E362/C362</f>
        <v>1.5406824146981628</v>
      </c>
      <c r="G362" s="674">
        <f>D362-E362</f>
        <v>-7.17</v>
      </c>
      <c r="H362" s="235"/>
      <c r="I362" s="235"/>
      <c r="J362" s="235"/>
      <c r="K362" s="235"/>
      <c r="L362" s="235"/>
      <c r="M362" s="235"/>
      <c r="N362" s="235"/>
      <c r="O362" s="235"/>
      <c r="P362" s="61"/>
      <c r="Q362" s="61"/>
      <c r="R362" s="61"/>
      <c r="S362" s="61"/>
      <c r="T362" s="61"/>
      <c r="U362" s="61"/>
    </row>
    <row r="363" spans="1:25" s="6" customFormat="1" ht="15.75" hidden="1">
      <c r="A363" s="56"/>
      <c r="D363" s="56"/>
      <c r="E363" s="51"/>
      <c r="G363" s="61"/>
      <c r="H363" s="61"/>
      <c r="I363" s="61"/>
      <c r="J363" s="61"/>
      <c r="K363" s="61"/>
      <c r="L363" s="61"/>
      <c r="M363" s="61"/>
      <c r="N363" s="61"/>
      <c r="O363" s="61"/>
      <c r="P363" s="129"/>
      <c r="Q363" s="129"/>
      <c r="R363" s="129"/>
      <c r="S363" s="129"/>
      <c r="T363" s="129"/>
      <c r="U363" s="129"/>
      <c r="V363" s="130"/>
      <c r="W363" s="130"/>
      <c r="X363" s="130"/>
      <c r="Y363" s="130"/>
    </row>
    <row r="364" spans="1:25" s="6" customFormat="1" ht="15.75" hidden="1">
      <c r="A364" s="56"/>
      <c r="D364" s="56"/>
      <c r="E364" s="51"/>
      <c r="G364" s="61"/>
      <c r="H364" s="61"/>
      <c r="I364" s="61"/>
      <c r="J364" s="61"/>
      <c r="K364" s="61"/>
      <c r="L364" s="61"/>
      <c r="M364" s="61"/>
      <c r="N364" s="61"/>
      <c r="O364" s="61"/>
      <c r="P364" s="129"/>
      <c r="Q364" s="129"/>
      <c r="R364" s="129"/>
      <c r="S364" s="129"/>
      <c r="T364" s="129"/>
      <c r="U364" s="129"/>
      <c r="V364" s="130"/>
      <c r="W364" s="130"/>
      <c r="X364" s="130"/>
      <c r="Y364" s="130"/>
    </row>
    <row r="365" spans="1:25" s="6" customFormat="1" ht="15.75" hidden="1">
      <c r="A365" s="56"/>
      <c r="D365" s="56"/>
      <c r="E365" s="51"/>
      <c r="G365" s="61"/>
      <c r="H365" s="61"/>
      <c r="I365" s="61"/>
      <c r="J365" s="61"/>
      <c r="K365" s="61"/>
      <c r="L365" s="61"/>
      <c r="M365" s="61"/>
      <c r="N365" s="61"/>
      <c r="O365" s="61"/>
      <c r="P365" s="129"/>
      <c r="Q365" s="129"/>
      <c r="R365" s="129"/>
      <c r="S365" s="129"/>
      <c r="T365" s="129"/>
      <c r="U365" s="129"/>
      <c r="V365" s="130"/>
      <c r="W365" s="130"/>
      <c r="X365" s="130"/>
      <c r="Y365" s="130"/>
    </row>
    <row r="366" spans="1:25" s="6" customFormat="1" ht="15.75" hidden="1">
      <c r="A366" s="56"/>
      <c r="D366" s="56"/>
      <c r="E366" s="51"/>
      <c r="G366" s="61"/>
      <c r="H366" s="61"/>
      <c r="I366" s="61"/>
      <c r="J366" s="61"/>
      <c r="K366" s="61"/>
      <c r="L366" s="61"/>
      <c r="M366" s="61"/>
      <c r="N366" s="61"/>
      <c r="O366" s="61"/>
      <c r="P366" s="129"/>
      <c r="Q366" s="129"/>
      <c r="R366" s="129"/>
      <c r="S366" s="129"/>
      <c r="T366" s="129"/>
      <c r="U366" s="129"/>
      <c r="V366" s="130"/>
      <c r="W366" s="130"/>
      <c r="X366" s="130"/>
      <c r="Y366" s="130"/>
    </row>
    <row r="367" spans="1:25" s="94" customFormat="1" ht="24.75" customHeight="1">
      <c r="A367" s="897" t="s">
        <v>108</v>
      </c>
      <c r="B367" s="897"/>
      <c r="C367" s="897"/>
      <c r="D367" s="897"/>
      <c r="E367" s="897"/>
      <c r="F367" s="897"/>
      <c r="G367" s="61"/>
      <c r="H367" s="61"/>
      <c r="I367" s="61"/>
      <c r="J367" s="61"/>
      <c r="K367" s="61"/>
      <c r="L367" s="61"/>
      <c r="M367" s="61"/>
      <c r="N367" s="61"/>
      <c r="O367" s="61"/>
      <c r="P367" s="131"/>
      <c r="Q367" s="131"/>
      <c r="R367" s="131"/>
      <c r="S367" s="131"/>
      <c r="T367" s="131"/>
      <c r="U367" s="131"/>
      <c r="V367" s="132"/>
      <c r="W367" s="132"/>
      <c r="X367" s="132"/>
      <c r="Y367" s="132"/>
    </row>
    <row r="368" spans="1:25" s="94" customFormat="1" ht="31.5" customHeight="1" thickBot="1">
      <c r="A368" s="15" t="s">
        <v>109</v>
      </c>
      <c r="B368" s="6"/>
      <c r="C368" s="61"/>
      <c r="D368" s="56"/>
      <c r="E368" s="51"/>
      <c r="F368" s="6"/>
      <c r="G368" s="61"/>
      <c r="H368" s="61"/>
      <c r="I368" s="61"/>
      <c r="J368" s="61"/>
      <c r="K368" s="17"/>
      <c r="L368" s="17"/>
      <c r="M368" s="17"/>
      <c r="N368" s="17"/>
      <c r="O368" s="17"/>
      <c r="P368" s="131"/>
      <c r="Q368" s="131"/>
      <c r="R368" s="131"/>
      <c r="S368" s="131"/>
      <c r="T368" s="131"/>
      <c r="U368" s="131"/>
      <c r="V368" s="132"/>
      <c r="W368" s="132"/>
      <c r="X368" s="132"/>
      <c r="Y368" s="132"/>
    </row>
    <row r="369" spans="1:25" s="94" customFormat="1" ht="22.5" customHeight="1" thickBot="1">
      <c r="A369" s="997" t="s">
        <v>400</v>
      </c>
      <c r="B369" s="998"/>
      <c r="C369" s="998"/>
      <c r="D369" s="999"/>
      <c r="E369" s="61"/>
      <c r="F369" s="6"/>
      <c r="G369" s="61"/>
      <c r="H369" s="61"/>
      <c r="I369" s="61"/>
      <c r="J369" s="62"/>
      <c r="K369" s="58"/>
      <c r="L369" s="17"/>
      <c r="M369" s="17"/>
      <c r="N369" s="17"/>
      <c r="O369" s="17"/>
      <c r="P369" s="131"/>
      <c r="Q369" s="131"/>
      <c r="R369" s="131"/>
      <c r="S369" s="131"/>
      <c r="T369" s="131"/>
      <c r="U369" s="131"/>
      <c r="V369" s="132"/>
      <c r="W369" s="132"/>
      <c r="X369" s="132"/>
      <c r="Y369" s="132"/>
    </row>
    <row r="370" spans="1:25" s="94" customFormat="1" ht="31.5">
      <c r="A370" s="1000" t="s">
        <v>57</v>
      </c>
      <c r="B370" s="1001" t="s">
        <v>24</v>
      </c>
      <c r="C370" s="1001" t="s">
        <v>25</v>
      </c>
      <c r="D370" s="1002" t="s">
        <v>26</v>
      </c>
      <c r="E370" s="61"/>
      <c r="F370" s="130"/>
      <c r="G370" s="61"/>
      <c r="H370" s="61"/>
      <c r="I370" s="61"/>
      <c r="J370" s="62"/>
      <c r="K370" s="58"/>
      <c r="L370" s="17"/>
      <c r="M370" s="17"/>
      <c r="N370" s="17"/>
      <c r="O370" s="17"/>
      <c r="P370" s="92"/>
      <c r="Q370" s="92"/>
      <c r="R370" s="92"/>
      <c r="S370" s="92"/>
      <c r="T370" s="92"/>
      <c r="U370" s="92"/>
      <c r="V370" s="93"/>
      <c r="W370" s="93"/>
      <c r="X370" s="93"/>
      <c r="Y370" s="93"/>
    </row>
    <row r="371" spans="1:25" s="94" customFormat="1" ht="15.75">
      <c r="A371" s="891" t="s">
        <v>126</v>
      </c>
      <c r="B371" s="410" t="str">
        <f>B342</f>
        <v>OB as on 01.04.2019</v>
      </c>
      <c r="C371" s="746" t="str">
        <f>C342</f>
        <v>01.04.2019</v>
      </c>
      <c r="D371" s="745">
        <v>0</v>
      </c>
      <c r="E371" s="61"/>
      <c r="F371" s="130"/>
      <c r="G371" s="61"/>
      <c r="H371" s="61"/>
      <c r="I371" s="61"/>
      <c r="J371" s="62"/>
      <c r="K371" s="58"/>
      <c r="L371" s="17"/>
      <c r="M371" s="17"/>
      <c r="N371" s="17"/>
      <c r="O371" s="17"/>
      <c r="P371" s="92"/>
      <c r="Q371" s="92"/>
      <c r="R371" s="92"/>
      <c r="S371" s="92"/>
      <c r="T371" s="92"/>
      <c r="U371" s="92"/>
      <c r="V371" s="93"/>
      <c r="W371" s="93"/>
      <c r="X371" s="93"/>
      <c r="Y371" s="93"/>
    </row>
    <row r="372" spans="1:25" s="94" customFormat="1" ht="15.75">
      <c r="A372" s="892"/>
      <c r="B372" s="410" t="str">
        <f aca="true" t="shared" si="5" ref="B372:C374">B343</f>
        <v>Adhoc Released</v>
      </c>
      <c r="C372" s="746" t="str">
        <f t="shared" si="5"/>
        <v>25.04.2019</v>
      </c>
      <c r="D372" s="745">
        <v>1.14</v>
      </c>
      <c r="E372" s="61"/>
      <c r="F372" s="130"/>
      <c r="G372" s="61"/>
      <c r="H372" s="61"/>
      <c r="I372" s="61"/>
      <c r="J372" s="62"/>
      <c r="K372" s="58"/>
      <c r="L372" s="17"/>
      <c r="M372" s="17"/>
      <c r="N372" s="17"/>
      <c r="O372" s="17"/>
      <c r="P372" s="92"/>
      <c r="Q372" s="92"/>
      <c r="R372" s="92"/>
      <c r="S372" s="92"/>
      <c r="T372" s="92"/>
      <c r="U372" s="92"/>
      <c r="V372" s="93"/>
      <c r="W372" s="93"/>
      <c r="X372" s="93"/>
      <c r="Y372" s="93"/>
    </row>
    <row r="373" spans="1:25" s="94" customFormat="1" ht="47.25">
      <c r="A373" s="892"/>
      <c r="B373" s="410" t="str">
        <f t="shared" si="5"/>
        <v>Balance of 1st Installment / Revalidation</v>
      </c>
      <c r="C373" s="746" t="str">
        <f t="shared" si="5"/>
        <v>30.03.2020</v>
      </c>
      <c r="D373" s="748">
        <v>2.39</v>
      </c>
      <c r="E373" s="61"/>
      <c r="F373" s="130"/>
      <c r="G373" s="61"/>
      <c r="H373" s="61"/>
      <c r="I373" s="61"/>
      <c r="J373" s="62"/>
      <c r="K373" s="58"/>
      <c r="L373" s="17"/>
      <c r="M373" s="17"/>
      <c r="N373" s="17"/>
      <c r="O373" s="17"/>
      <c r="P373" s="92"/>
      <c r="Q373" s="92"/>
      <c r="R373" s="92"/>
      <c r="S373" s="92"/>
      <c r="T373" s="92"/>
      <c r="U373" s="92"/>
      <c r="V373" s="93"/>
      <c r="W373" s="93"/>
      <c r="X373" s="93"/>
      <c r="Y373" s="93"/>
    </row>
    <row r="374" spans="1:25" s="94" customFormat="1" ht="15.75">
      <c r="A374" s="892"/>
      <c r="B374" s="410" t="str">
        <f t="shared" si="5"/>
        <v>2nd Installment</v>
      </c>
      <c r="C374" s="746" t="str">
        <f t="shared" si="5"/>
        <v>--</v>
      </c>
      <c r="D374" s="748" t="s">
        <v>423</v>
      </c>
      <c r="E374" s="61"/>
      <c r="F374" s="97"/>
      <c r="G374" s="61"/>
      <c r="H374" s="61"/>
      <c r="I374" s="61"/>
      <c r="J374" s="62"/>
      <c r="K374" s="58"/>
      <c r="L374" s="17"/>
      <c r="M374" s="17"/>
      <c r="N374" s="17"/>
      <c r="O374" s="17"/>
      <c r="P374" s="92"/>
      <c r="Q374" s="92"/>
      <c r="R374" s="92"/>
      <c r="S374" s="92"/>
      <c r="T374" s="92"/>
      <c r="U374" s="92"/>
      <c r="V374" s="93"/>
      <c r="W374" s="93"/>
      <c r="X374" s="93"/>
      <c r="Y374" s="93"/>
    </row>
    <row r="375" spans="1:15" s="64" customFormat="1" ht="18" customHeight="1" thickBot="1">
      <c r="A375" s="893"/>
      <c r="B375" s="876" t="s">
        <v>252</v>
      </c>
      <c r="C375" s="877"/>
      <c r="D375" s="686">
        <f>SUM(D371:D374)</f>
        <v>3.5300000000000002</v>
      </c>
      <c r="E375" s="51"/>
      <c r="F375" s="6"/>
      <c r="G375" s="61"/>
      <c r="H375" s="61"/>
      <c r="I375" s="61"/>
      <c r="J375" s="62"/>
      <c r="K375" s="58"/>
      <c r="L375" s="17"/>
      <c r="M375" s="17"/>
      <c r="N375" s="17"/>
      <c r="O375" s="17"/>
    </row>
    <row r="376" spans="1:15" s="64" customFormat="1" ht="35.25" customHeight="1" hidden="1">
      <c r="A376" s="461" t="s">
        <v>264</v>
      </c>
      <c r="B376" s="203"/>
      <c r="C376" s="416"/>
      <c r="D376" s="205"/>
      <c r="E376" s="51"/>
      <c r="F376" s="6"/>
      <c r="G376" s="61"/>
      <c r="H376" s="61"/>
      <c r="I376" s="61"/>
      <c r="J376" s="62"/>
      <c r="K376" s="58"/>
      <c r="L376" s="17"/>
      <c r="M376" s="17"/>
      <c r="N376" s="17"/>
      <c r="O376" s="17"/>
    </row>
    <row r="377" spans="1:15" s="64" customFormat="1" ht="20.25" customHeight="1">
      <c r="A377" s="280"/>
      <c r="B377" s="6"/>
      <c r="C377" s="6"/>
      <c r="D377" s="56"/>
      <c r="E377" s="51"/>
      <c r="F377" s="6"/>
      <c r="G377" s="61"/>
      <c r="H377" s="61"/>
      <c r="I377" s="61"/>
      <c r="J377" s="121"/>
      <c r="K377" s="58"/>
      <c r="L377" s="17"/>
      <c r="M377" s="17"/>
      <c r="N377" s="17"/>
      <c r="O377" s="17"/>
    </row>
    <row r="378" spans="1:15" s="64" customFormat="1" ht="21" customHeight="1">
      <c r="A378" s="280"/>
      <c r="B378" s="6"/>
      <c r="C378" s="6"/>
      <c r="D378" s="56"/>
      <c r="E378" s="51"/>
      <c r="F378" s="6"/>
      <c r="G378" s="61"/>
      <c r="H378" s="61"/>
      <c r="I378" s="61"/>
      <c r="J378" s="471"/>
      <c r="K378" s="58"/>
      <c r="L378" s="17"/>
      <c r="M378" s="17"/>
      <c r="N378" s="17"/>
      <c r="O378" s="17"/>
    </row>
    <row r="379" spans="1:15" s="64" customFormat="1" ht="16.5" thickBot="1">
      <c r="A379" s="15" t="s">
        <v>380</v>
      </c>
      <c r="B379" s="6"/>
      <c r="C379" s="6"/>
      <c r="D379" s="56"/>
      <c r="E379" s="51"/>
      <c r="F379" s="6"/>
      <c r="G379" s="61"/>
      <c r="H379" s="61"/>
      <c r="I379" s="61"/>
      <c r="J379" s="61"/>
      <c r="K379" s="17"/>
      <c r="L379" s="17"/>
      <c r="M379" s="17"/>
      <c r="N379" s="17"/>
      <c r="O379" s="17"/>
    </row>
    <row r="380" spans="1:26" s="6" customFormat="1" ht="34.5" customHeight="1">
      <c r="A380" s="966" t="s">
        <v>3</v>
      </c>
      <c r="B380" s="971" t="s">
        <v>132</v>
      </c>
      <c r="C380" s="971" t="s">
        <v>4</v>
      </c>
      <c r="D380" s="971" t="s">
        <v>5</v>
      </c>
      <c r="E380" s="1020" t="s">
        <v>6</v>
      </c>
      <c r="F380" s="1021" t="s">
        <v>7</v>
      </c>
      <c r="G380" s="61"/>
      <c r="H380" s="61"/>
      <c r="I380" s="61"/>
      <c r="J380" s="61"/>
      <c r="K380" s="17"/>
      <c r="L380" s="17"/>
      <c r="M380" s="17"/>
      <c r="N380" s="17"/>
      <c r="O380" s="17"/>
      <c r="P380" s="62"/>
      <c r="Q380" s="62"/>
      <c r="R380" s="62"/>
      <c r="S380" s="62"/>
      <c r="T380" s="62"/>
      <c r="U380" s="62"/>
      <c r="V380" s="65"/>
      <c r="W380" s="65"/>
      <c r="X380" s="65"/>
      <c r="Y380" s="65"/>
      <c r="Z380" s="65"/>
    </row>
    <row r="381" spans="1:26" s="6" customFormat="1" ht="24.75" customHeight="1">
      <c r="A381" s="302">
        <v>1</v>
      </c>
      <c r="B381" s="317">
        <v>2</v>
      </c>
      <c r="C381" s="317">
        <v>3</v>
      </c>
      <c r="D381" s="350">
        <v>4</v>
      </c>
      <c r="E381" s="468" t="s">
        <v>8</v>
      </c>
      <c r="F381" s="469">
        <v>6</v>
      </c>
      <c r="G381" s="61"/>
      <c r="H381" s="61"/>
      <c r="I381" s="61"/>
      <c r="J381" s="61"/>
      <c r="K381" s="17"/>
      <c r="L381" s="17"/>
      <c r="M381" s="17"/>
      <c r="N381" s="17"/>
      <c r="O381" s="17"/>
      <c r="P381" s="110"/>
      <c r="Q381" s="110"/>
      <c r="R381" s="110"/>
      <c r="S381" s="110"/>
      <c r="T381" s="110"/>
      <c r="U381" s="110"/>
      <c r="V381" s="48"/>
      <c r="W381" s="48"/>
      <c r="X381" s="48"/>
      <c r="Y381" s="48"/>
      <c r="Z381" s="65"/>
    </row>
    <row r="382" spans="1:26" s="6" customFormat="1" ht="31.5">
      <c r="A382" s="75">
        <v>1</v>
      </c>
      <c r="B382" s="175" t="s">
        <v>339</v>
      </c>
      <c r="C382" s="726">
        <v>0</v>
      </c>
      <c r="D382" s="726">
        <v>0</v>
      </c>
      <c r="E382" s="722">
        <f>D382-C382</f>
        <v>0</v>
      </c>
      <c r="F382" s="793">
        <v>0</v>
      </c>
      <c r="G382" s="61"/>
      <c r="H382" s="61"/>
      <c r="I382" s="61"/>
      <c r="J382" s="61"/>
      <c r="K382" s="17"/>
      <c r="L382" s="17"/>
      <c r="M382" s="17"/>
      <c r="N382" s="17"/>
      <c r="O382" s="17"/>
      <c r="P382" s="133"/>
      <c r="Q382" s="133"/>
      <c r="R382" s="133"/>
      <c r="S382" s="133"/>
      <c r="T382" s="133"/>
      <c r="U382" s="133"/>
      <c r="V382" s="47"/>
      <c r="W382" s="47"/>
      <c r="X382" s="47"/>
      <c r="Y382" s="47"/>
      <c r="Z382" s="65"/>
    </row>
    <row r="383" spans="1:26" s="6" customFormat="1" ht="23.25" customHeight="1">
      <c r="A383" s="75">
        <v>2</v>
      </c>
      <c r="B383" s="175" t="s">
        <v>394</v>
      </c>
      <c r="C383" s="726">
        <v>5.88</v>
      </c>
      <c r="D383" s="726">
        <v>5.88</v>
      </c>
      <c r="E383" s="722">
        <f>D383-C383</f>
        <v>0</v>
      </c>
      <c r="F383" s="793">
        <f>E383/C383</f>
        <v>0</v>
      </c>
      <c r="G383" s="61"/>
      <c r="H383" s="61"/>
      <c r="I383" s="61"/>
      <c r="J383" s="61"/>
      <c r="K383" s="17"/>
      <c r="L383" s="17"/>
      <c r="M383" s="17"/>
      <c r="N383" s="17"/>
      <c r="O383" s="17"/>
      <c r="P383" s="52"/>
      <c r="Q383" s="52">
        <v>161.47</v>
      </c>
      <c r="R383" s="52">
        <v>127.96</v>
      </c>
      <c r="S383" s="52">
        <v>0.39</v>
      </c>
      <c r="T383" s="52">
        <f>Q383+R383+S383</f>
        <v>289.82</v>
      </c>
      <c r="U383" s="52"/>
      <c r="V383" s="134"/>
      <c r="W383" s="134"/>
      <c r="X383" s="134"/>
      <c r="Y383" s="134"/>
      <c r="Z383" s="65"/>
    </row>
    <row r="384" spans="1:26" s="6" customFormat="1" ht="33" customHeight="1">
      <c r="A384" s="75">
        <v>3</v>
      </c>
      <c r="B384" s="175" t="s">
        <v>407</v>
      </c>
      <c r="C384" s="726">
        <v>3.53</v>
      </c>
      <c r="D384" s="726">
        <v>3.53</v>
      </c>
      <c r="E384" s="722">
        <f>D384-C384</f>
        <v>0</v>
      </c>
      <c r="F384" s="793">
        <f>E384/C384</f>
        <v>0</v>
      </c>
      <c r="G384" s="61"/>
      <c r="H384" s="61"/>
      <c r="I384" s="61"/>
      <c r="J384" s="61"/>
      <c r="K384" s="17"/>
      <c r="L384" s="17"/>
      <c r="M384" s="17"/>
      <c r="N384" s="17"/>
      <c r="O384" s="17"/>
      <c r="P384" s="62"/>
      <c r="Q384" s="62">
        <v>81.29</v>
      </c>
      <c r="R384" s="62">
        <v>66.37</v>
      </c>
      <c r="S384" s="62">
        <v>0.23</v>
      </c>
      <c r="T384" s="52">
        <f>Q384+R384+S384</f>
        <v>147.89000000000001</v>
      </c>
      <c r="U384" s="62"/>
      <c r="V384" s="65"/>
      <c r="W384" s="65"/>
      <c r="X384" s="65"/>
      <c r="Y384" s="65"/>
      <c r="Z384" s="65"/>
    </row>
    <row r="385" spans="1:26" s="6" customFormat="1" ht="24" customHeight="1" thickBot="1">
      <c r="A385" s="277">
        <v>4</v>
      </c>
      <c r="B385" s="278" t="s">
        <v>94</v>
      </c>
      <c r="C385" s="636">
        <f>C384+C382</f>
        <v>3.53</v>
      </c>
      <c r="D385" s="636">
        <f>D384+D382</f>
        <v>3.53</v>
      </c>
      <c r="E385" s="720">
        <f>D385-C385</f>
        <v>0</v>
      </c>
      <c r="F385" s="840">
        <f>E385/C385</f>
        <v>0</v>
      </c>
      <c r="G385" s="61"/>
      <c r="H385" s="61"/>
      <c r="I385" s="61"/>
      <c r="J385" s="61"/>
      <c r="K385" s="17"/>
      <c r="L385" s="17"/>
      <c r="M385" s="17"/>
      <c r="N385" s="17"/>
      <c r="O385" s="17"/>
      <c r="P385" s="62"/>
      <c r="Q385" s="62"/>
      <c r="R385" s="62"/>
      <c r="S385" s="62"/>
      <c r="T385" s="62"/>
      <c r="U385" s="62"/>
      <c r="V385" s="65"/>
      <c r="W385" s="65"/>
      <c r="X385" s="65"/>
      <c r="Y385" s="65"/>
      <c r="Z385" s="65"/>
    </row>
    <row r="386" spans="1:26" s="6" customFormat="1" ht="15.75">
      <c r="A386" s="48"/>
      <c r="B386" s="116"/>
      <c r="C386" s="470"/>
      <c r="D386" s="471"/>
      <c r="E386" s="472"/>
      <c r="F386" s="473"/>
      <c r="G386" s="61"/>
      <c r="H386" s="61"/>
      <c r="I386" s="61"/>
      <c r="J386" s="61"/>
      <c r="K386" s="17"/>
      <c r="L386" s="17"/>
      <c r="M386" s="17"/>
      <c r="N386" s="17"/>
      <c r="O386" s="17"/>
      <c r="P386" s="62"/>
      <c r="Q386" s="62"/>
      <c r="R386" s="62"/>
      <c r="S386" s="62"/>
      <c r="T386" s="62"/>
      <c r="U386" s="62"/>
      <c r="V386" s="65"/>
      <c r="W386" s="65"/>
      <c r="X386" s="65"/>
      <c r="Y386" s="65"/>
      <c r="Z386" s="65"/>
    </row>
    <row r="387" spans="1:21" s="6" customFormat="1" ht="17.25" customHeight="1">
      <c r="A387" s="15" t="s">
        <v>409</v>
      </c>
      <c r="D387" s="56"/>
      <c r="E387" s="51"/>
      <c r="F387" s="474"/>
      <c r="G387" s="61"/>
      <c r="H387" s="61"/>
      <c r="I387" s="61"/>
      <c r="J387" s="61"/>
      <c r="K387" s="17"/>
      <c r="L387" s="17"/>
      <c r="M387" s="17"/>
      <c r="N387" s="17"/>
      <c r="O387" s="17"/>
      <c r="P387" s="61"/>
      <c r="Q387" s="61"/>
      <c r="R387" s="61"/>
      <c r="S387" s="61"/>
      <c r="T387" s="61"/>
      <c r="U387" s="61"/>
    </row>
    <row r="388" spans="1:23" s="6" customFormat="1" ht="16.5" thickBot="1">
      <c r="A388" s="894" t="s">
        <v>410</v>
      </c>
      <c r="B388" s="894"/>
      <c r="C388" s="475"/>
      <c r="D388" s="837" t="s">
        <v>102</v>
      </c>
      <c r="E388" s="51"/>
      <c r="F388" s="882" t="s">
        <v>356</v>
      </c>
      <c r="G388" s="882"/>
      <c r="H388" s="465"/>
      <c r="I388" s="465"/>
      <c r="J388" s="465"/>
      <c r="K388" s="245"/>
      <c r="L388" s="245"/>
      <c r="M388" s="245"/>
      <c r="N388" s="245"/>
      <c r="O388" s="245"/>
      <c r="P388" s="62"/>
      <c r="Q388" s="62"/>
      <c r="R388" s="62"/>
      <c r="S388" s="62"/>
      <c r="T388" s="62"/>
      <c r="U388" s="62"/>
      <c r="V388" s="65"/>
      <c r="W388" s="65"/>
    </row>
    <row r="389" spans="1:24" s="6" customFormat="1" ht="56.25" customHeight="1">
      <c r="A389" s="966" t="s">
        <v>38</v>
      </c>
      <c r="B389" s="971" t="s">
        <v>319</v>
      </c>
      <c r="C389" s="971" t="s">
        <v>201</v>
      </c>
      <c r="D389" s="971" t="s">
        <v>198</v>
      </c>
      <c r="E389" s="1020" t="s">
        <v>6</v>
      </c>
      <c r="F389" s="971" t="s">
        <v>35</v>
      </c>
      <c r="G389" s="1022" t="s">
        <v>36</v>
      </c>
      <c r="H389" s="489"/>
      <c r="I389" s="489"/>
      <c r="J389" s="489"/>
      <c r="K389" s="260"/>
      <c r="L389" s="260"/>
      <c r="M389" s="260"/>
      <c r="N389" s="260"/>
      <c r="O389" s="260"/>
      <c r="P389" s="62"/>
      <c r="Q389" s="62"/>
      <c r="R389" s="62"/>
      <c r="S389" s="62"/>
      <c r="T389" s="62"/>
      <c r="U389" s="62"/>
      <c r="V389" s="62"/>
      <c r="W389" s="62"/>
      <c r="X389" s="61"/>
    </row>
    <row r="390" spans="1:23" s="6" customFormat="1" ht="22.5" customHeight="1">
      <c r="A390" s="145">
        <v>1</v>
      </c>
      <c r="B390" s="24">
        <v>2</v>
      </c>
      <c r="C390" s="24">
        <v>3</v>
      </c>
      <c r="D390" s="23">
        <v>4</v>
      </c>
      <c r="E390" s="154" t="s">
        <v>55</v>
      </c>
      <c r="F390" s="24">
        <v>6</v>
      </c>
      <c r="G390" s="476" t="s">
        <v>56</v>
      </c>
      <c r="H390" s="133"/>
      <c r="I390" s="133"/>
      <c r="J390" s="133"/>
      <c r="K390" s="109"/>
      <c r="L390" s="109"/>
      <c r="M390" s="109"/>
      <c r="N390" s="109"/>
      <c r="O390" s="109"/>
      <c r="P390" s="62"/>
      <c r="Q390" s="62"/>
      <c r="R390" s="62"/>
      <c r="S390" s="62"/>
      <c r="T390" s="62"/>
      <c r="U390" s="62"/>
      <c r="V390" s="65"/>
      <c r="W390" s="65"/>
    </row>
    <row r="391" spans="1:23" s="6" customFormat="1" ht="26.25" customHeight="1" thickBot="1">
      <c r="A391" s="712">
        <f>D385</f>
        <v>3.53</v>
      </c>
      <c r="B391" s="682">
        <f>C154</f>
        <v>245.6</v>
      </c>
      <c r="C391" s="692">
        <f>B391*1350/100000</f>
        <v>3.3156</v>
      </c>
      <c r="D391" s="692">
        <v>3.32</v>
      </c>
      <c r="E391" s="693">
        <f>C391-D391</f>
        <v>-0.0043999999999999595</v>
      </c>
      <c r="F391" s="694">
        <f>D391/C383</f>
        <v>0.564625850340136</v>
      </c>
      <c r="G391" s="695">
        <f>A391-D391</f>
        <v>0.20999999999999996</v>
      </c>
      <c r="H391" s="282"/>
      <c r="I391" s="663"/>
      <c r="J391" s="490"/>
      <c r="K391" s="282"/>
      <c r="L391" s="282"/>
      <c r="M391" s="261"/>
      <c r="N391" s="261"/>
      <c r="O391" s="261"/>
      <c r="P391" s="281"/>
      <c r="Q391" s="62"/>
      <c r="R391" s="62"/>
      <c r="S391" s="62"/>
      <c r="T391" s="62"/>
      <c r="U391" s="62"/>
      <c r="V391" s="65"/>
      <c r="W391" s="65"/>
    </row>
    <row r="392" spans="1:23" s="6" customFormat="1" ht="15.75">
      <c r="A392" s="923"/>
      <c r="B392" s="923"/>
      <c r="C392" s="923"/>
      <c r="D392" s="923"/>
      <c r="E392" s="51"/>
      <c r="G392" s="61"/>
      <c r="H392" s="61"/>
      <c r="I392" s="61"/>
      <c r="J392" s="61"/>
      <c r="K392" s="61"/>
      <c r="L392" s="61"/>
      <c r="M392" s="61"/>
      <c r="N392" s="61"/>
      <c r="O392" s="61"/>
      <c r="P392" s="281"/>
      <c r="Q392" s="62"/>
      <c r="R392" s="62"/>
      <c r="S392" s="62"/>
      <c r="T392" s="62"/>
      <c r="U392" s="62"/>
      <c r="V392" s="65"/>
      <c r="W392" s="65"/>
    </row>
    <row r="393" spans="1:25" s="6" customFormat="1" ht="15.75">
      <c r="A393" s="56"/>
      <c r="E393" s="51"/>
      <c r="G393" s="61"/>
      <c r="H393" s="61"/>
      <c r="I393" s="61"/>
      <c r="J393" s="61"/>
      <c r="K393" s="61"/>
      <c r="L393" s="61"/>
      <c r="M393" s="61"/>
      <c r="N393" s="61"/>
      <c r="O393" s="61"/>
      <c r="P393" s="129"/>
      <c r="Q393" s="129"/>
      <c r="R393" s="129"/>
      <c r="S393" s="129"/>
      <c r="T393" s="129"/>
      <c r="U393" s="129"/>
      <c r="V393" s="130"/>
      <c r="W393" s="130"/>
      <c r="X393" s="130"/>
      <c r="Y393" s="130"/>
    </row>
    <row r="394" spans="1:25" s="6" customFormat="1" ht="15.75">
      <c r="A394" s="874" t="s">
        <v>411</v>
      </c>
      <c r="B394" s="874"/>
      <c r="C394" s="874"/>
      <c r="D394" s="874"/>
      <c r="E394" s="874"/>
      <c r="G394" s="61"/>
      <c r="H394" s="61"/>
      <c r="I394" s="61"/>
      <c r="J394" s="61"/>
      <c r="K394" s="61"/>
      <c r="L394" s="61"/>
      <c r="M394" s="61"/>
      <c r="N394" s="61"/>
      <c r="O394" s="61"/>
      <c r="P394" s="111"/>
      <c r="Q394" s="111"/>
      <c r="R394" s="111"/>
      <c r="S394" s="111"/>
      <c r="T394" s="111"/>
      <c r="U394" s="111"/>
      <c r="V394" s="97"/>
      <c r="W394" s="97"/>
      <c r="X394" s="97"/>
      <c r="Y394" s="97"/>
    </row>
    <row r="395" spans="1:25" s="6" customFormat="1" ht="27" customHeight="1">
      <c r="A395" s="15" t="s">
        <v>131</v>
      </c>
      <c r="D395" s="56"/>
      <c r="E395" s="51"/>
      <c r="G395" s="61"/>
      <c r="H395" s="61"/>
      <c r="I395" s="61"/>
      <c r="J395" s="61"/>
      <c r="K395" s="61"/>
      <c r="L395" s="61"/>
      <c r="M395" s="61"/>
      <c r="N395" s="61"/>
      <c r="O395" s="61"/>
      <c r="P395" s="111"/>
      <c r="Q395" s="111"/>
      <c r="R395" s="111"/>
      <c r="S395" s="111"/>
      <c r="T395" s="111"/>
      <c r="U395" s="111"/>
      <c r="V395" s="97"/>
      <c r="W395" s="97"/>
      <c r="X395" s="97"/>
      <c r="Y395" s="97"/>
    </row>
    <row r="396" spans="1:25" s="6" customFormat="1" ht="16.5" thickBot="1">
      <c r="A396" s="135" t="s">
        <v>110</v>
      </c>
      <c r="B396" s="136"/>
      <c r="C396" s="136"/>
      <c r="D396" s="136"/>
      <c r="E396" s="137"/>
      <c r="F396" s="136"/>
      <c r="G396" s="129"/>
      <c r="H396" s="129"/>
      <c r="I396" s="129"/>
      <c r="J396" s="129"/>
      <c r="K396" s="129"/>
      <c r="L396" s="129"/>
      <c r="M396" s="129"/>
      <c r="N396" s="129"/>
      <c r="O396" s="129"/>
      <c r="P396" s="62"/>
      <c r="Q396" s="62"/>
      <c r="R396" s="62"/>
      <c r="S396" s="62"/>
      <c r="T396" s="62"/>
      <c r="U396" s="62"/>
      <c r="V396" s="65"/>
      <c r="W396" s="65"/>
      <c r="X396" s="65"/>
      <c r="Y396" s="65"/>
    </row>
    <row r="397" spans="1:25" s="6" customFormat="1" ht="27" customHeight="1" thickBot="1">
      <c r="A397" s="1023" t="s">
        <v>330</v>
      </c>
      <c r="B397" s="1024"/>
      <c r="C397" s="1024"/>
      <c r="D397" s="1024"/>
      <c r="E397" s="1025"/>
      <c r="F397" s="94"/>
      <c r="G397" s="131"/>
      <c r="H397" s="131"/>
      <c r="I397" s="131"/>
      <c r="J397" s="131"/>
      <c r="K397" s="131"/>
      <c r="L397" s="131"/>
      <c r="M397" s="131"/>
      <c r="N397" s="131"/>
      <c r="O397" s="131"/>
      <c r="P397" s="62"/>
      <c r="Q397" s="62"/>
      <c r="R397" s="62"/>
      <c r="S397" s="62"/>
      <c r="T397" s="62"/>
      <c r="U397" s="62"/>
      <c r="V397" s="65"/>
      <c r="W397" s="65"/>
      <c r="X397" s="65"/>
      <c r="Y397" s="65"/>
    </row>
    <row r="398" spans="1:25" s="6" customFormat="1" ht="32.25" thickBot="1">
      <c r="A398" s="974" t="s">
        <v>23</v>
      </c>
      <c r="B398" s="975" t="s">
        <v>130</v>
      </c>
      <c r="C398" s="975" t="s">
        <v>25</v>
      </c>
      <c r="D398" s="975" t="s">
        <v>40</v>
      </c>
      <c r="E398" s="989" t="s">
        <v>426</v>
      </c>
      <c r="F398" s="94"/>
      <c r="G398" s="131"/>
      <c r="H398" s="131"/>
      <c r="I398" s="131"/>
      <c r="J398" s="131"/>
      <c r="K398" s="131"/>
      <c r="L398" s="131"/>
      <c r="M398" s="131"/>
      <c r="N398" s="131"/>
      <c r="O398" s="131"/>
      <c r="P398" s="62"/>
      <c r="Q398" s="62"/>
      <c r="R398" s="62"/>
      <c r="S398" s="62"/>
      <c r="T398" s="62"/>
      <c r="U398" s="62"/>
      <c r="V398" s="65"/>
      <c r="W398" s="65"/>
      <c r="X398" s="65"/>
      <c r="Y398" s="65"/>
    </row>
    <row r="399" spans="1:25" s="6" customFormat="1" ht="15.75">
      <c r="A399" s="870" t="s">
        <v>79</v>
      </c>
      <c r="B399" s="847" t="s">
        <v>67</v>
      </c>
      <c r="C399" s="848"/>
      <c r="D399" s="445">
        <v>0</v>
      </c>
      <c r="E399" s="737">
        <v>0</v>
      </c>
      <c r="F399" s="94"/>
      <c r="G399" s="131"/>
      <c r="H399" s="131"/>
      <c r="I399" s="131"/>
      <c r="J399" s="131"/>
      <c r="K399" s="131"/>
      <c r="L399" s="131"/>
      <c r="M399" s="133"/>
      <c r="N399" s="133"/>
      <c r="O399" s="133"/>
      <c r="P399" s="152"/>
      <c r="Q399" s="152"/>
      <c r="R399" s="152"/>
      <c r="S399" s="152"/>
      <c r="T399" s="152"/>
      <c r="U399" s="62"/>
      <c r="V399" s="65"/>
      <c r="W399" s="65"/>
      <c r="X399" s="65"/>
      <c r="Y399" s="65"/>
    </row>
    <row r="400" spans="1:25" s="6" customFormat="1" ht="15.75">
      <c r="A400" s="871"/>
      <c r="B400" s="849" t="s">
        <v>68</v>
      </c>
      <c r="C400" s="850"/>
      <c r="D400" s="776">
        <v>143</v>
      </c>
      <c r="E400" s="738">
        <v>55.8</v>
      </c>
      <c r="F400" s="94"/>
      <c r="G400" s="92"/>
      <c r="H400" s="92"/>
      <c r="I400" s="92"/>
      <c r="J400" s="92"/>
      <c r="K400" s="92"/>
      <c r="L400" s="92"/>
      <c r="M400" s="92"/>
      <c r="N400" s="92"/>
      <c r="O400" s="92"/>
      <c r="P400" s="152"/>
      <c r="Q400" s="152"/>
      <c r="R400" s="152"/>
      <c r="S400" s="152"/>
      <c r="T400" s="152"/>
      <c r="U400" s="152"/>
      <c r="V400" s="65"/>
      <c r="W400" s="65"/>
      <c r="X400" s="65"/>
      <c r="Y400" s="65"/>
    </row>
    <row r="401" spans="1:25" s="6" customFormat="1" ht="15.75">
      <c r="A401" s="871"/>
      <c r="B401" s="849" t="s">
        <v>69</v>
      </c>
      <c r="C401" s="851"/>
      <c r="D401" s="776">
        <v>87</v>
      </c>
      <c r="E401" s="738">
        <v>90.18</v>
      </c>
      <c r="F401" s="94"/>
      <c r="G401" s="92"/>
      <c r="H401" s="92"/>
      <c r="I401" s="92"/>
      <c r="J401" s="92"/>
      <c r="K401" s="92"/>
      <c r="L401" s="92"/>
      <c r="M401" s="149"/>
      <c r="N401" s="149"/>
      <c r="O401" s="149"/>
      <c r="P401" s="577"/>
      <c r="Q401" s="152"/>
      <c r="R401" s="149"/>
      <c r="S401" s="152"/>
      <c r="T401" s="152"/>
      <c r="U401" s="152"/>
      <c r="V401" s="65"/>
      <c r="W401" s="65"/>
      <c r="X401" s="65"/>
      <c r="Y401" s="65"/>
    </row>
    <row r="402" spans="1:25" s="6" customFormat="1" ht="15.75">
      <c r="A402" s="871"/>
      <c r="B402" s="849" t="s">
        <v>70</v>
      </c>
      <c r="C402" s="850"/>
      <c r="D402" s="776">
        <v>0</v>
      </c>
      <c r="E402" s="738">
        <v>0</v>
      </c>
      <c r="F402" s="94"/>
      <c r="G402" s="92"/>
      <c r="H402" s="92"/>
      <c r="I402" s="92"/>
      <c r="J402" s="92"/>
      <c r="K402" s="92"/>
      <c r="L402" s="92"/>
      <c r="M402" s="578"/>
      <c r="N402" s="578"/>
      <c r="O402" s="578"/>
      <c r="P402" s="152"/>
      <c r="Q402" s="152"/>
      <c r="R402" s="152"/>
      <c r="S402" s="152"/>
      <c r="T402" s="152"/>
      <c r="U402" s="152"/>
      <c r="V402" s="65"/>
      <c r="W402" s="65"/>
      <c r="X402" s="65"/>
      <c r="Y402" s="65"/>
    </row>
    <row r="403" spans="1:26" s="6" customFormat="1" ht="15.75">
      <c r="A403" s="871"/>
      <c r="B403" s="849" t="s">
        <v>121</v>
      </c>
      <c r="C403" s="850"/>
      <c r="D403" s="776">
        <v>0</v>
      </c>
      <c r="E403" s="738">
        <v>0</v>
      </c>
      <c r="F403" s="94"/>
      <c r="G403" s="92"/>
      <c r="H403" s="92"/>
      <c r="I403" s="92"/>
      <c r="J403" s="92"/>
      <c r="K403" s="92"/>
      <c r="L403" s="92"/>
      <c r="M403" s="578"/>
      <c r="N403" s="578"/>
      <c r="O403" s="578"/>
      <c r="P403" s="152"/>
      <c r="Q403" s="152"/>
      <c r="R403" s="152"/>
      <c r="S403" s="152"/>
      <c r="T403" s="152"/>
      <c r="U403" s="152"/>
      <c r="V403" s="65"/>
      <c r="W403" s="65"/>
      <c r="X403" s="65"/>
      <c r="Y403" s="65"/>
      <c r="Z403" s="65"/>
    </row>
    <row r="404" spans="1:26" s="6" customFormat="1" ht="15.75">
      <c r="A404" s="871"/>
      <c r="B404" s="849" t="s">
        <v>122</v>
      </c>
      <c r="C404" s="850"/>
      <c r="D404" s="776">
        <v>97</v>
      </c>
      <c r="E404" s="738">
        <v>77.62</v>
      </c>
      <c r="F404" s="94"/>
      <c r="G404" s="92"/>
      <c r="H404" s="92"/>
      <c r="I404" s="92"/>
      <c r="J404" s="92"/>
      <c r="K404" s="92"/>
      <c r="L404" s="92"/>
      <c r="M404" s="578"/>
      <c r="N404" s="578"/>
      <c r="O404" s="578"/>
      <c r="P404" s="152"/>
      <c r="Q404" s="152"/>
      <c r="R404" s="152"/>
      <c r="S404" s="152"/>
      <c r="T404" s="152"/>
      <c r="U404" s="152"/>
      <c r="V404" s="65"/>
      <c r="W404" s="65"/>
      <c r="X404" s="65"/>
      <c r="Y404" s="65"/>
      <c r="Z404" s="65"/>
    </row>
    <row r="405" spans="1:26" s="6" customFormat="1" ht="15.75">
      <c r="A405" s="872"/>
      <c r="B405" s="852" t="s">
        <v>146</v>
      </c>
      <c r="C405" s="853"/>
      <c r="D405" s="854">
        <v>0</v>
      </c>
      <c r="E405" s="855">
        <v>0</v>
      </c>
      <c r="F405" s="94"/>
      <c r="G405" s="92"/>
      <c r="H405" s="92"/>
      <c r="I405" s="92"/>
      <c r="J405" s="92"/>
      <c r="K405" s="92"/>
      <c r="L405" s="92"/>
      <c r="M405" s="149"/>
      <c r="N405" s="149"/>
      <c r="O405" s="149"/>
      <c r="P405" s="152"/>
      <c r="Q405" s="152"/>
      <c r="R405" s="577"/>
      <c r="S405" s="152"/>
      <c r="T405" s="152"/>
      <c r="U405" s="152"/>
      <c r="V405" s="65"/>
      <c r="W405" s="65"/>
      <c r="X405" s="65"/>
      <c r="Y405" s="65"/>
      <c r="Z405" s="65"/>
    </row>
    <row r="406" spans="1:26" s="6" customFormat="1" ht="15.75">
      <c r="A406" s="872"/>
      <c r="B406" s="852" t="s">
        <v>210</v>
      </c>
      <c r="C406" s="853"/>
      <c r="D406" s="854">
        <v>0</v>
      </c>
      <c r="E406" s="855">
        <v>0</v>
      </c>
      <c r="F406" s="94"/>
      <c r="G406" s="92"/>
      <c r="H406" s="92"/>
      <c r="I406" s="92"/>
      <c r="J406" s="92"/>
      <c r="K406" s="92"/>
      <c r="L406" s="92"/>
      <c r="M406" s="578"/>
      <c r="N406" s="578"/>
      <c r="O406" s="578"/>
      <c r="P406" s="152"/>
      <c r="Q406" s="152"/>
      <c r="R406" s="152"/>
      <c r="S406" s="152"/>
      <c r="T406" s="152"/>
      <c r="U406" s="152"/>
      <c r="V406" s="65"/>
      <c r="W406" s="65"/>
      <c r="X406" s="65"/>
      <c r="Y406" s="65"/>
      <c r="Z406" s="65"/>
    </row>
    <row r="407" spans="1:26" s="6" customFormat="1" ht="15.75">
      <c r="A407" s="872"/>
      <c r="B407" s="852" t="s">
        <v>256</v>
      </c>
      <c r="C407" s="853"/>
      <c r="D407" s="854">
        <v>0</v>
      </c>
      <c r="E407" s="855">
        <v>0</v>
      </c>
      <c r="F407" s="94"/>
      <c r="G407" s="92"/>
      <c r="H407" s="92"/>
      <c r="I407" s="92"/>
      <c r="J407" s="92"/>
      <c r="K407" s="92"/>
      <c r="L407" s="92"/>
      <c r="M407" s="578"/>
      <c r="N407" s="578"/>
      <c r="O407" s="578"/>
      <c r="P407" s="152"/>
      <c r="Q407" s="152"/>
      <c r="R407" s="152"/>
      <c r="S407" s="152"/>
      <c r="T407" s="235"/>
      <c r="U407" s="235"/>
      <c r="V407" s="65"/>
      <c r="W407" s="65"/>
      <c r="X407" s="65"/>
      <c r="Y407" s="65"/>
      <c r="Z407" s="65"/>
    </row>
    <row r="408" spans="1:26" s="6" customFormat="1" ht="15.75">
      <c r="A408" s="872"/>
      <c r="B408" s="852" t="s">
        <v>305</v>
      </c>
      <c r="C408" s="853"/>
      <c r="D408" s="854">
        <v>0</v>
      </c>
      <c r="E408" s="856">
        <v>0</v>
      </c>
      <c r="F408" s="94"/>
      <c r="G408" s="92"/>
      <c r="H408" s="92"/>
      <c r="I408" s="92"/>
      <c r="J408" s="92"/>
      <c r="K408" s="92"/>
      <c r="L408" s="92"/>
      <c r="M408" s="578"/>
      <c r="N408" s="578"/>
      <c r="O408" s="578"/>
      <c r="P408" s="152"/>
      <c r="Q408" s="152"/>
      <c r="R408" s="152"/>
      <c r="S408" s="152"/>
      <c r="T408" s="235"/>
      <c r="U408" s="235"/>
      <c r="V408" s="65"/>
      <c r="W408" s="65"/>
      <c r="X408" s="65"/>
      <c r="Y408" s="65"/>
      <c r="Z408" s="65"/>
    </row>
    <row r="409" spans="1:26" s="6" customFormat="1" ht="15.75">
      <c r="A409" s="872"/>
      <c r="B409" s="852" t="s">
        <v>306</v>
      </c>
      <c r="C409" s="853"/>
      <c r="D409" s="854">
        <v>0</v>
      </c>
      <c r="E409" s="856">
        <v>0</v>
      </c>
      <c r="F409" s="94"/>
      <c r="G409" s="92"/>
      <c r="H409" s="92"/>
      <c r="I409" s="92"/>
      <c r="J409" s="92"/>
      <c r="K409" s="92"/>
      <c r="L409" s="92"/>
      <c r="M409" s="578"/>
      <c r="N409" s="578"/>
      <c r="O409" s="578"/>
      <c r="P409" s="152"/>
      <c r="Q409" s="152"/>
      <c r="R409" s="152"/>
      <c r="S409" s="152"/>
      <c r="T409" s="235"/>
      <c r="U409" s="235"/>
      <c r="V409" s="65"/>
      <c r="W409" s="65"/>
      <c r="X409" s="65"/>
      <c r="Y409" s="65"/>
      <c r="Z409" s="65"/>
    </row>
    <row r="410" spans="1:26" s="6" customFormat="1" ht="15.75">
      <c r="A410" s="872"/>
      <c r="B410" s="852" t="s">
        <v>328</v>
      </c>
      <c r="C410" s="853"/>
      <c r="D410" s="854">
        <v>0</v>
      </c>
      <c r="E410" s="856">
        <v>0</v>
      </c>
      <c r="F410" s="94"/>
      <c r="G410" s="92"/>
      <c r="H410" s="92"/>
      <c r="I410" s="92"/>
      <c r="J410" s="92"/>
      <c r="K410" s="92"/>
      <c r="L410" s="92"/>
      <c r="M410" s="578"/>
      <c r="N410" s="578"/>
      <c r="O410" s="578"/>
      <c r="P410" s="152"/>
      <c r="Q410" s="152"/>
      <c r="R410" s="152"/>
      <c r="S410" s="152"/>
      <c r="T410" s="235"/>
      <c r="U410" s="235"/>
      <c r="V410" s="65"/>
      <c r="W410" s="65"/>
      <c r="X410" s="65"/>
      <c r="Y410" s="65"/>
      <c r="Z410" s="65"/>
    </row>
    <row r="411" spans="1:26" s="6" customFormat="1" ht="15.75">
      <c r="A411" s="872"/>
      <c r="B411" s="852" t="s">
        <v>327</v>
      </c>
      <c r="C411" s="853"/>
      <c r="D411" s="854">
        <v>0</v>
      </c>
      <c r="E411" s="856">
        <v>0</v>
      </c>
      <c r="F411" s="94"/>
      <c r="G411" s="92"/>
      <c r="H411" s="92"/>
      <c r="I411" s="92"/>
      <c r="J411" s="92"/>
      <c r="K411" s="92"/>
      <c r="L411" s="92"/>
      <c r="M411" s="578"/>
      <c r="N411" s="578"/>
      <c r="O411" s="578"/>
      <c r="P411" s="152"/>
      <c r="Q411" s="152"/>
      <c r="R411" s="152"/>
      <c r="S411" s="152"/>
      <c r="T411" s="235"/>
      <c r="U411" s="235"/>
      <c r="V411" s="65"/>
      <c r="W411" s="65"/>
      <c r="X411" s="65"/>
      <c r="Y411" s="65"/>
      <c r="Z411" s="65"/>
    </row>
    <row r="412" spans="1:26" s="6" customFormat="1" ht="16.5" thickBot="1">
      <c r="A412" s="872"/>
      <c r="B412" s="852" t="s">
        <v>418</v>
      </c>
      <c r="C412" s="853"/>
      <c r="D412" s="854">
        <v>0</v>
      </c>
      <c r="E412" s="856">
        <v>0</v>
      </c>
      <c r="F412" s="94"/>
      <c r="G412" s="92"/>
      <c r="H412" s="92"/>
      <c r="I412" s="92"/>
      <c r="J412" s="92"/>
      <c r="K412" s="92"/>
      <c r="L412" s="92"/>
      <c r="M412" s="578"/>
      <c r="N412" s="578"/>
      <c r="O412" s="578"/>
      <c r="P412" s="152"/>
      <c r="Q412" s="152"/>
      <c r="R412" s="152"/>
      <c r="S412" s="152"/>
      <c r="T412" s="235"/>
      <c r="U412" s="235"/>
      <c r="V412" s="65"/>
      <c r="W412" s="65"/>
      <c r="X412" s="65"/>
      <c r="Y412" s="65"/>
      <c r="Z412" s="65"/>
    </row>
    <row r="413" spans="1:26" s="6" customFormat="1" ht="16.5" thickBot="1">
      <c r="A413" s="873"/>
      <c r="B413" s="633" t="s">
        <v>20</v>
      </c>
      <c r="C413" s="631"/>
      <c r="D413" s="632">
        <f>SUM(D399:D411)</f>
        <v>327</v>
      </c>
      <c r="E413" s="857">
        <f>SUM(E399:E411)</f>
        <v>223.60000000000002</v>
      </c>
      <c r="F413" s="94"/>
      <c r="G413" s="92"/>
      <c r="H413" s="92"/>
      <c r="I413" s="92"/>
      <c r="J413" s="92"/>
      <c r="K413" s="92"/>
      <c r="L413" s="92"/>
      <c r="M413" s="579"/>
      <c r="N413" s="579"/>
      <c r="O413" s="579"/>
      <c r="P413" s="97"/>
      <c r="Q413" s="65"/>
      <c r="R413" s="65"/>
      <c r="S413" s="110"/>
      <c r="T413" s="580"/>
      <c r="U413" s="581"/>
      <c r="V413" s="48"/>
      <c r="W413" s="48"/>
      <c r="X413" s="48"/>
      <c r="Y413" s="48"/>
      <c r="Z413" s="65"/>
    </row>
    <row r="414" spans="1:26" s="6" customFormat="1" ht="15.75">
      <c r="A414" s="139"/>
      <c r="B414" s="140"/>
      <c r="C414" s="140"/>
      <c r="D414" s="46"/>
      <c r="E414" s="141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52"/>
      <c r="Q414" s="52"/>
      <c r="R414" s="52"/>
      <c r="S414" s="52"/>
      <c r="T414" s="515"/>
      <c r="U414" s="515"/>
      <c r="V414" s="134"/>
      <c r="W414" s="134"/>
      <c r="X414" s="134"/>
      <c r="Y414" s="134"/>
      <c r="Z414" s="65"/>
    </row>
    <row r="415" spans="1:26" s="6" customFormat="1" ht="21" customHeight="1" thickBot="1">
      <c r="A415" s="15" t="s">
        <v>381</v>
      </c>
      <c r="D415" s="56"/>
      <c r="E415" s="51"/>
      <c r="G415" s="61"/>
      <c r="H415" s="61"/>
      <c r="I415" s="61"/>
      <c r="J415" s="61"/>
      <c r="K415" s="61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5"/>
      <c r="W415" s="65"/>
      <c r="X415" s="65"/>
      <c r="Y415" s="65"/>
      <c r="Z415" s="65"/>
    </row>
    <row r="416" spans="1:26" s="6" customFormat="1" ht="24" customHeight="1">
      <c r="A416" s="1026" t="s">
        <v>41</v>
      </c>
      <c r="B416" s="1027" t="s">
        <v>42</v>
      </c>
      <c r="C416" s="1028"/>
      <c r="D416" s="1029" t="s">
        <v>43</v>
      </c>
      <c r="E416" s="1029"/>
      <c r="F416" s="995" t="s">
        <v>44</v>
      </c>
      <c r="G416" s="1030"/>
      <c r="H416" s="110"/>
      <c r="I416" s="110"/>
      <c r="J416" s="110"/>
      <c r="K416" s="262"/>
      <c r="L416" s="262"/>
      <c r="M416" s="262"/>
      <c r="N416" s="262"/>
      <c r="O416" s="262"/>
      <c r="P416" s="62"/>
      <c r="Q416" s="62"/>
      <c r="R416" s="62"/>
      <c r="S416" s="62"/>
      <c r="T416" s="62"/>
      <c r="U416" s="62"/>
      <c r="V416" s="65"/>
      <c r="W416" s="65"/>
      <c r="X416" s="65"/>
      <c r="Y416" s="65"/>
      <c r="Z416" s="65"/>
    </row>
    <row r="417" spans="1:21" s="6" customFormat="1" ht="24.75" customHeight="1">
      <c r="A417" s="1031"/>
      <c r="B417" s="1032" t="s">
        <v>45</v>
      </c>
      <c r="C417" s="1032" t="s">
        <v>46</v>
      </c>
      <c r="D417" s="1033" t="s">
        <v>45</v>
      </c>
      <c r="E417" s="1034" t="s">
        <v>46</v>
      </c>
      <c r="F417" s="1032" t="s">
        <v>45</v>
      </c>
      <c r="G417" s="1035" t="s">
        <v>46</v>
      </c>
      <c r="H417" s="133"/>
      <c r="I417" s="133"/>
      <c r="J417" s="133"/>
      <c r="K417" s="263"/>
      <c r="L417" s="263"/>
      <c r="M417" s="582"/>
      <c r="N417" s="582"/>
      <c r="O417" s="582"/>
      <c r="P417" s="152"/>
      <c r="Q417" s="152"/>
      <c r="R417" s="152"/>
      <c r="S417" s="62"/>
      <c r="T417" s="62"/>
      <c r="U417" s="62"/>
    </row>
    <row r="418" spans="1:21" s="6" customFormat="1" ht="37.5" customHeight="1" thickBot="1">
      <c r="A418" s="138" t="s">
        <v>412</v>
      </c>
      <c r="B418" s="858">
        <f>D413</f>
        <v>327</v>
      </c>
      <c r="C418" s="692">
        <f>E413</f>
        <v>223.60000000000002</v>
      </c>
      <c r="D418" s="858">
        <f>B418</f>
        <v>327</v>
      </c>
      <c r="E418" s="693">
        <f>C418</f>
        <v>223.60000000000002</v>
      </c>
      <c r="F418" s="694">
        <v>0</v>
      </c>
      <c r="G418" s="859">
        <v>0</v>
      </c>
      <c r="H418" s="583"/>
      <c r="I418" s="264"/>
      <c r="J418" s="264"/>
      <c r="K418" s="264"/>
      <c r="L418" s="264"/>
      <c r="M418" s="583"/>
      <c r="N418" s="583"/>
      <c r="O418" s="583"/>
      <c r="P418" s="577"/>
      <c r="Q418" s="577"/>
      <c r="R418" s="577"/>
      <c r="S418" s="62"/>
      <c r="T418" s="62"/>
      <c r="U418" s="62"/>
    </row>
    <row r="419" spans="1:21" s="6" customFormat="1" ht="15.75">
      <c r="A419" s="48"/>
      <c r="B419" s="65"/>
      <c r="C419" s="65"/>
      <c r="D419" s="48"/>
      <c r="E419" s="51"/>
      <c r="G419" s="61"/>
      <c r="H419" s="61"/>
      <c r="I419" s="62"/>
      <c r="J419" s="62"/>
      <c r="K419" s="62"/>
      <c r="L419" s="62"/>
      <c r="M419" s="65"/>
      <c r="N419" s="65"/>
      <c r="O419" s="65"/>
      <c r="P419" s="65"/>
      <c r="Q419" s="65"/>
      <c r="R419" s="62"/>
      <c r="S419" s="62"/>
      <c r="T419" s="62"/>
      <c r="U419" s="62"/>
    </row>
    <row r="420" spans="1:25" s="6" customFormat="1" ht="16.5" thickBot="1">
      <c r="A420" s="15" t="s">
        <v>111</v>
      </c>
      <c r="D420" s="56"/>
      <c r="E420" s="51"/>
      <c r="G420" s="61"/>
      <c r="H420" s="61"/>
      <c r="I420" s="62"/>
      <c r="J420" s="62"/>
      <c r="K420" s="62"/>
      <c r="L420" s="62"/>
      <c r="M420" s="63"/>
      <c r="N420" s="63"/>
      <c r="O420" s="63"/>
      <c r="P420" s="63"/>
      <c r="Q420" s="62"/>
      <c r="R420" s="584"/>
      <c r="S420" s="584"/>
      <c r="T420" s="584"/>
      <c r="U420" s="584"/>
      <c r="V420" s="143"/>
      <c r="W420" s="143"/>
      <c r="X420" s="143"/>
      <c r="Y420" s="143"/>
    </row>
    <row r="421" spans="1:21" ht="36" customHeight="1">
      <c r="A421" s="1036" t="s">
        <v>320</v>
      </c>
      <c r="B421" s="1037"/>
      <c r="C421" s="1038" t="s">
        <v>357</v>
      </c>
      <c r="D421" s="1038"/>
      <c r="E421" s="1039" t="s">
        <v>47</v>
      </c>
      <c r="F421" s="1040"/>
      <c r="G421" s="61"/>
      <c r="H421" s="61"/>
      <c r="I421" s="62"/>
      <c r="J421" s="62"/>
      <c r="K421" s="62"/>
      <c r="L421" s="62"/>
      <c r="M421" s="63"/>
      <c r="N421" s="63"/>
      <c r="O421" s="63"/>
      <c r="P421" s="585"/>
      <c r="Q421" s="62"/>
      <c r="R421" s="58"/>
      <c r="S421" s="58"/>
      <c r="T421" s="58"/>
      <c r="U421" s="58"/>
    </row>
    <row r="422" spans="1:21" ht="15.75">
      <c r="A422" s="1041" t="s">
        <v>45</v>
      </c>
      <c r="B422" s="1016" t="s">
        <v>48</v>
      </c>
      <c r="C422" s="1016" t="s">
        <v>45</v>
      </c>
      <c r="D422" s="1016" t="s">
        <v>48</v>
      </c>
      <c r="E422" s="1042" t="s">
        <v>45</v>
      </c>
      <c r="F422" s="1043" t="s">
        <v>49</v>
      </c>
      <c r="G422" s="61"/>
      <c r="H422" s="61"/>
      <c r="I422" s="62"/>
      <c r="J422" s="62"/>
      <c r="K422" s="62"/>
      <c r="L422" s="62"/>
      <c r="M422" s="586"/>
      <c r="N422" s="586"/>
      <c r="O422" s="586"/>
      <c r="P422" s="163"/>
      <c r="Q422" s="62"/>
      <c r="R422" s="58"/>
      <c r="S422" s="58"/>
      <c r="T422" s="58"/>
      <c r="U422" s="58"/>
    </row>
    <row r="423" spans="1:21" ht="15.75">
      <c r="A423" s="145">
        <v>1</v>
      </c>
      <c r="B423" s="24">
        <v>2</v>
      </c>
      <c r="C423" s="24">
        <v>3</v>
      </c>
      <c r="D423" s="23">
        <v>4</v>
      </c>
      <c r="E423" s="146">
        <v>5</v>
      </c>
      <c r="F423" s="147">
        <v>6</v>
      </c>
      <c r="G423" s="61"/>
      <c r="H423" s="61"/>
      <c r="I423" s="62"/>
      <c r="J423" s="62"/>
      <c r="K423" s="62"/>
      <c r="L423" s="62"/>
      <c r="M423" s="58"/>
      <c r="N423" s="58"/>
      <c r="O423" s="58"/>
      <c r="P423" s="58"/>
      <c r="Q423" s="163"/>
      <c r="R423" s="109"/>
      <c r="S423" s="60"/>
      <c r="T423" s="58"/>
      <c r="U423" s="58"/>
    </row>
    <row r="424" spans="1:21" ht="16.5" thickBot="1">
      <c r="A424" s="846">
        <f>B418</f>
        <v>327</v>
      </c>
      <c r="B424" s="860">
        <f>C418</f>
        <v>223.60000000000002</v>
      </c>
      <c r="C424" s="242">
        <f>A424</f>
        <v>327</v>
      </c>
      <c r="D424" s="242">
        <f>B424</f>
        <v>223.60000000000002</v>
      </c>
      <c r="E424" s="477">
        <f>C424/A424</f>
        <v>1</v>
      </c>
      <c r="F424" s="478">
        <f>D424/B424</f>
        <v>1</v>
      </c>
      <c r="G424" s="61"/>
      <c r="H424" s="61"/>
      <c r="I424" s="62"/>
      <c r="J424" s="62"/>
      <c r="K424" s="62"/>
      <c r="L424" s="62"/>
      <c r="M424" s="62"/>
      <c r="N424" s="62"/>
      <c r="O424" s="62"/>
      <c r="P424" s="58"/>
      <c r="Q424" s="58"/>
      <c r="R424" s="58"/>
      <c r="S424" s="58"/>
      <c r="T424" s="58"/>
      <c r="U424" s="58"/>
    </row>
    <row r="425" spans="1:21" ht="15.75">
      <c r="A425" s="149"/>
      <c r="B425" s="150"/>
      <c r="C425" s="151"/>
      <c r="D425" s="152"/>
      <c r="E425" s="71"/>
      <c r="F425" s="71"/>
      <c r="G425" s="61"/>
      <c r="H425" s="61"/>
      <c r="I425" s="62"/>
      <c r="J425" s="62"/>
      <c r="K425" s="62"/>
      <c r="L425" s="62"/>
      <c r="M425" s="62"/>
      <c r="N425" s="62"/>
      <c r="O425" s="62"/>
      <c r="P425" s="58"/>
      <c r="Q425" s="58"/>
      <c r="R425" s="58"/>
      <c r="S425" s="58"/>
      <c r="T425" s="58"/>
      <c r="U425" s="58"/>
    </row>
    <row r="426" spans="1:21" s="6" customFormat="1" ht="15.75">
      <c r="A426" s="16" t="s">
        <v>112</v>
      </c>
      <c r="D426" s="56"/>
      <c r="E426" s="51"/>
      <c r="G426" s="61"/>
      <c r="H426" s="61"/>
      <c r="I426" s="62"/>
      <c r="J426" s="62"/>
      <c r="K426" s="62"/>
      <c r="L426" s="62"/>
      <c r="M426" s="121"/>
      <c r="N426" s="121"/>
      <c r="O426" s="62"/>
      <c r="P426" s="62"/>
      <c r="Q426" s="62"/>
      <c r="R426" s="65"/>
      <c r="S426" s="65"/>
      <c r="T426" s="65"/>
      <c r="U426" s="65"/>
    </row>
    <row r="427" spans="1:21" ht="15.75">
      <c r="A427" s="135" t="s">
        <v>113</v>
      </c>
      <c r="B427" s="6"/>
      <c r="C427" s="6"/>
      <c r="D427" s="56"/>
      <c r="E427" s="51"/>
      <c r="F427" s="6"/>
      <c r="G427" s="61"/>
      <c r="H427" s="61"/>
      <c r="I427" s="62"/>
      <c r="J427" s="62"/>
      <c r="K427" s="62"/>
      <c r="L427" s="62"/>
      <c r="M427" s="66"/>
      <c r="N427" s="66"/>
      <c r="O427" s="62"/>
      <c r="P427" s="58"/>
      <c r="Q427" s="58"/>
      <c r="R427" s="4"/>
      <c r="S427" s="4"/>
      <c r="T427" s="4"/>
      <c r="U427" s="4"/>
    </row>
    <row r="428" spans="1:21" ht="15.75">
      <c r="A428" s="149"/>
      <c r="B428" s="152"/>
      <c r="C428" s="136"/>
      <c r="D428" s="136"/>
      <c r="E428" s="137"/>
      <c r="F428" s="136"/>
      <c r="G428" s="129"/>
      <c r="H428" s="129"/>
      <c r="I428" s="129"/>
      <c r="J428" s="129"/>
      <c r="K428" s="129"/>
      <c r="L428" s="129"/>
      <c r="M428" s="60"/>
      <c r="N428" s="66"/>
      <c r="O428" s="129"/>
      <c r="P428" s="58"/>
      <c r="Q428" s="58"/>
      <c r="R428" s="4"/>
      <c r="S428" s="4"/>
      <c r="T428" s="4"/>
      <c r="U428" s="4"/>
    </row>
    <row r="429" spans="1:21" ht="16.5" thickBot="1">
      <c r="A429" s="921" t="s">
        <v>329</v>
      </c>
      <c r="B429" s="922"/>
      <c r="C429" s="922"/>
      <c r="D429" s="922"/>
      <c r="E429" s="922"/>
      <c r="F429" s="922"/>
      <c r="G429" s="922"/>
      <c r="H429" s="638"/>
      <c r="I429" s="111"/>
      <c r="J429" s="111"/>
      <c r="K429" s="111"/>
      <c r="L429" s="111"/>
      <c r="M429" s="34"/>
      <c r="N429" s="34"/>
      <c r="O429" s="111"/>
      <c r="P429" s="58"/>
      <c r="Q429" s="58"/>
      <c r="R429" s="4"/>
      <c r="S429" s="4"/>
      <c r="T429" s="4"/>
      <c r="U429" s="4"/>
    </row>
    <row r="430" spans="1:21" ht="16.5" thickBot="1">
      <c r="A430" s="637"/>
      <c r="B430" s="638"/>
      <c r="C430" s="638"/>
      <c r="D430" s="919" t="s">
        <v>289</v>
      </c>
      <c r="E430" s="920"/>
      <c r="F430" s="919" t="s">
        <v>290</v>
      </c>
      <c r="G430" s="920"/>
      <c r="H430" s="638"/>
      <c r="I430" s="111"/>
      <c r="J430" s="111"/>
      <c r="K430" s="111"/>
      <c r="L430" s="111"/>
      <c r="M430" s="34"/>
      <c r="N430" s="34"/>
      <c r="O430" s="111"/>
      <c r="P430" s="58"/>
      <c r="Q430" s="58"/>
      <c r="R430" s="4"/>
      <c r="S430" s="4"/>
      <c r="T430" s="4"/>
      <c r="U430" s="4"/>
    </row>
    <row r="431" spans="1:15" s="784" customFormat="1" ht="36" customHeight="1" thickBot="1">
      <c r="A431" s="968" t="s">
        <v>23</v>
      </c>
      <c r="B431" s="969" t="s">
        <v>24</v>
      </c>
      <c r="C431" s="969" t="s">
        <v>25</v>
      </c>
      <c r="D431" s="969" t="s">
        <v>40</v>
      </c>
      <c r="E431" s="982" t="s">
        <v>426</v>
      </c>
      <c r="F431" s="968" t="s">
        <v>40</v>
      </c>
      <c r="G431" s="982" t="s">
        <v>426</v>
      </c>
      <c r="H431" s="839"/>
      <c r="I431" s="150"/>
      <c r="J431" s="150"/>
      <c r="K431" s="150"/>
      <c r="L431" s="150"/>
      <c r="M431" s="150"/>
      <c r="N431" s="150"/>
      <c r="O431" s="150"/>
    </row>
    <row r="432" spans="1:21" ht="15.75">
      <c r="A432" s="867" t="s">
        <v>80</v>
      </c>
      <c r="B432" s="1049" t="s">
        <v>67</v>
      </c>
      <c r="C432" s="445"/>
      <c r="D432" s="1050">
        <v>781</v>
      </c>
      <c r="E432" s="1051">
        <f>D432*5000/100000</f>
        <v>39.05</v>
      </c>
      <c r="F432" s="1052">
        <v>0</v>
      </c>
      <c r="G432" s="1053">
        <v>0</v>
      </c>
      <c r="H432" s="646"/>
      <c r="I432" s="62"/>
      <c r="J432" s="62"/>
      <c r="K432" s="62"/>
      <c r="L432" s="62"/>
      <c r="M432" s="62"/>
      <c r="N432" s="62"/>
      <c r="O432" s="62"/>
      <c r="P432" s="3"/>
      <c r="Q432" s="3"/>
      <c r="R432" s="3"/>
      <c r="S432" s="3"/>
      <c r="T432" s="3"/>
      <c r="U432" s="3"/>
    </row>
    <row r="433" spans="1:21" ht="15.75">
      <c r="A433" s="867"/>
      <c r="B433" s="1054" t="s">
        <v>68</v>
      </c>
      <c r="C433" s="1055"/>
      <c r="D433" s="1056">
        <v>0</v>
      </c>
      <c r="E433" s="826">
        <v>0</v>
      </c>
      <c r="F433" s="1056">
        <v>0</v>
      </c>
      <c r="G433" s="1057">
        <v>0</v>
      </c>
      <c r="H433" s="646"/>
      <c r="I433" s="62"/>
      <c r="J433" s="62"/>
      <c r="K433" s="62"/>
      <c r="L433" s="62"/>
      <c r="M433" s="62"/>
      <c r="N433" s="62"/>
      <c r="O433" s="62"/>
      <c r="P433" s="3"/>
      <c r="Q433" s="3"/>
      <c r="R433" s="3"/>
      <c r="S433" s="3"/>
      <c r="T433" s="3"/>
      <c r="U433" s="3"/>
    </row>
    <row r="434" spans="1:21" ht="15.75">
      <c r="A434" s="867"/>
      <c r="B434" s="1054" t="s">
        <v>69</v>
      </c>
      <c r="C434" s="1055"/>
      <c r="D434" s="1056">
        <v>0</v>
      </c>
      <c r="E434" s="826">
        <v>0</v>
      </c>
      <c r="F434" s="1056">
        <v>0</v>
      </c>
      <c r="G434" s="1057">
        <v>0</v>
      </c>
      <c r="H434" s="646"/>
      <c r="I434" s="62"/>
      <c r="J434" s="62"/>
      <c r="K434" s="62"/>
      <c r="L434" s="62"/>
      <c r="M434" s="62"/>
      <c r="N434" s="62"/>
      <c r="O434" s="62"/>
      <c r="P434" s="3"/>
      <c r="Q434" s="3"/>
      <c r="R434" s="3"/>
      <c r="S434" s="3"/>
      <c r="T434" s="3"/>
      <c r="U434" s="3"/>
    </row>
    <row r="435" spans="1:21" ht="15.75">
      <c r="A435" s="867"/>
      <c r="B435" s="1054" t="s">
        <v>70</v>
      </c>
      <c r="C435" s="1055"/>
      <c r="D435" s="1056">
        <v>0</v>
      </c>
      <c r="E435" s="826">
        <v>0</v>
      </c>
      <c r="F435" s="1056">
        <v>0</v>
      </c>
      <c r="G435" s="1057">
        <v>0</v>
      </c>
      <c r="H435" s="646"/>
      <c r="I435" s="62"/>
      <c r="J435" s="62"/>
      <c r="K435" s="62"/>
      <c r="L435" s="62"/>
      <c r="M435" s="62"/>
      <c r="N435" s="62"/>
      <c r="O435" s="62"/>
      <c r="P435" s="3"/>
      <c r="Q435" s="3"/>
      <c r="R435" s="3"/>
      <c r="S435" s="3"/>
      <c r="T435" s="3"/>
      <c r="U435" s="3"/>
    </row>
    <row r="436" spans="1:21" ht="15.75">
      <c r="A436" s="867"/>
      <c r="B436" s="380" t="s">
        <v>121</v>
      </c>
      <c r="C436" s="1058"/>
      <c r="D436" s="1056">
        <v>0</v>
      </c>
      <c r="E436" s="826">
        <v>0</v>
      </c>
      <c r="F436" s="1056">
        <v>0</v>
      </c>
      <c r="G436" s="1057">
        <v>0</v>
      </c>
      <c r="H436" s="646"/>
      <c r="I436" s="62"/>
      <c r="J436" s="62"/>
      <c r="K436" s="62"/>
      <c r="L436" s="62"/>
      <c r="M436" s="62"/>
      <c r="N436" s="62"/>
      <c r="O436" s="62"/>
      <c r="P436" s="4"/>
      <c r="Q436" s="4"/>
      <c r="R436" s="4"/>
      <c r="S436" s="3"/>
      <c r="T436" s="3"/>
      <c r="U436" s="3"/>
    </row>
    <row r="437" spans="1:21" ht="15.75">
      <c r="A437" s="867"/>
      <c r="B437" s="1054" t="s">
        <v>122</v>
      </c>
      <c r="C437" s="1055"/>
      <c r="D437" s="1056">
        <v>0</v>
      </c>
      <c r="E437" s="826">
        <v>0</v>
      </c>
      <c r="F437" s="1056">
        <v>0</v>
      </c>
      <c r="G437" s="1057">
        <v>0</v>
      </c>
      <c r="H437" s="646"/>
      <c r="I437" s="62"/>
      <c r="J437" s="63"/>
      <c r="K437" s="63"/>
      <c r="L437" s="62"/>
      <c r="M437" s="62"/>
      <c r="N437" s="62"/>
      <c r="O437" s="62"/>
      <c r="P437" s="4"/>
      <c r="Q437" s="4"/>
      <c r="R437" s="4"/>
      <c r="S437" s="3"/>
      <c r="T437" s="3"/>
      <c r="U437" s="3"/>
    </row>
    <row r="438" spans="1:21" ht="15.75">
      <c r="A438" s="867"/>
      <c r="B438" s="1059" t="s">
        <v>146</v>
      </c>
      <c r="C438" s="1060"/>
      <c r="D438" s="1056">
        <v>0</v>
      </c>
      <c r="E438" s="826">
        <v>0</v>
      </c>
      <c r="F438" s="1056">
        <v>0</v>
      </c>
      <c r="G438" s="1057">
        <v>0</v>
      </c>
      <c r="H438" s="646"/>
      <c r="I438" s="62"/>
      <c r="J438" s="63"/>
      <c r="K438" s="63"/>
      <c r="L438" s="62"/>
      <c r="M438" s="62"/>
      <c r="N438" s="62"/>
      <c r="O438" s="62"/>
      <c r="P438" s="528"/>
      <c r="Q438" s="639"/>
      <c r="R438" s="4"/>
      <c r="S438" s="3"/>
      <c r="T438" s="3"/>
      <c r="U438" s="3"/>
    </row>
    <row r="439" spans="1:21" ht="15.75">
      <c r="A439" s="867"/>
      <c r="B439" s="1059" t="s">
        <v>210</v>
      </c>
      <c r="C439" s="1060"/>
      <c r="D439" s="1056">
        <v>0</v>
      </c>
      <c r="E439" s="826">
        <v>0</v>
      </c>
      <c r="F439" s="1056">
        <v>0</v>
      </c>
      <c r="G439" s="1057">
        <v>0</v>
      </c>
      <c r="H439" s="646"/>
      <c r="I439" s="62"/>
      <c r="J439" s="63"/>
      <c r="K439" s="63"/>
      <c r="L439" s="62"/>
      <c r="M439" s="62"/>
      <c r="N439" s="62"/>
      <c r="O439" s="62"/>
      <c r="P439" s="639"/>
      <c r="Q439" s="639"/>
      <c r="R439" s="4"/>
      <c r="S439" s="3"/>
      <c r="T439" s="3"/>
      <c r="U439" s="3"/>
    </row>
    <row r="440" spans="1:21" ht="15.75">
      <c r="A440" s="867"/>
      <c r="B440" s="1059" t="s">
        <v>256</v>
      </c>
      <c r="C440" s="1060"/>
      <c r="D440" s="1056">
        <v>0</v>
      </c>
      <c r="E440" s="826">
        <v>0</v>
      </c>
      <c r="F440" s="1056">
        <v>0</v>
      </c>
      <c r="G440" s="1057">
        <v>0</v>
      </c>
      <c r="H440" s="647"/>
      <c r="I440" s="62"/>
      <c r="J440" s="62"/>
      <c r="K440" s="62"/>
      <c r="L440" s="62"/>
      <c r="M440" s="62"/>
      <c r="N440" s="62"/>
      <c r="O440" s="62"/>
      <c r="P440" s="639"/>
      <c r="Q440" s="639"/>
      <c r="R440" s="4"/>
      <c r="S440" s="3"/>
      <c r="T440" s="3"/>
      <c r="U440" s="3"/>
    </row>
    <row r="441" spans="1:21" ht="15.75">
      <c r="A441" s="867"/>
      <c r="B441" s="1059" t="s">
        <v>305</v>
      </c>
      <c r="C441" s="1060"/>
      <c r="D441" s="1061">
        <v>0</v>
      </c>
      <c r="E441" s="826">
        <v>0</v>
      </c>
      <c r="F441" s="1056">
        <v>0</v>
      </c>
      <c r="G441" s="1057">
        <v>0</v>
      </c>
      <c r="H441" s="648"/>
      <c r="I441" s="62"/>
      <c r="J441" s="62"/>
      <c r="K441" s="62"/>
      <c r="L441" s="62"/>
      <c r="M441" s="62"/>
      <c r="N441" s="62"/>
      <c r="O441" s="62"/>
      <c r="P441" s="639"/>
      <c r="Q441" s="639"/>
      <c r="R441" s="4"/>
      <c r="S441" s="3"/>
      <c r="T441" s="3"/>
      <c r="U441" s="3"/>
    </row>
    <row r="442" spans="1:21" ht="15.75">
      <c r="A442" s="867"/>
      <c r="B442" s="1059" t="s">
        <v>306</v>
      </c>
      <c r="C442" s="1060"/>
      <c r="D442" s="1062">
        <v>0</v>
      </c>
      <c r="E442" s="826">
        <v>0</v>
      </c>
      <c r="F442" s="1056">
        <v>0</v>
      </c>
      <c r="G442" s="1063">
        <v>0</v>
      </c>
      <c r="H442" s="648"/>
      <c r="I442" s="62"/>
      <c r="J442" s="62"/>
      <c r="K442" s="62"/>
      <c r="L442" s="62"/>
      <c r="M442" s="62"/>
      <c r="N442" s="62"/>
      <c r="O442" s="62"/>
      <c r="P442" s="639"/>
      <c r="Q442" s="639"/>
      <c r="R442" s="4"/>
      <c r="S442" s="3"/>
      <c r="T442" s="3"/>
      <c r="U442" s="3"/>
    </row>
    <row r="443" spans="1:21" ht="15.75">
      <c r="A443" s="867"/>
      <c r="B443" s="1059" t="s">
        <v>328</v>
      </c>
      <c r="C443" s="1060"/>
      <c r="D443" s="1062">
        <v>0</v>
      </c>
      <c r="E443" s="826">
        <v>0</v>
      </c>
      <c r="F443" s="1062">
        <v>0</v>
      </c>
      <c r="G443" s="1063">
        <v>0</v>
      </c>
      <c r="H443" s="648"/>
      <c r="I443" s="62"/>
      <c r="J443" s="62"/>
      <c r="K443" s="62"/>
      <c r="L443" s="62"/>
      <c r="M443" s="62"/>
      <c r="N443" s="62"/>
      <c r="O443" s="62"/>
      <c r="P443" s="639"/>
      <c r="Q443" s="639"/>
      <c r="R443" s="4"/>
      <c r="S443" s="3"/>
      <c r="T443" s="3"/>
      <c r="U443" s="3"/>
    </row>
    <row r="444" spans="1:21" ht="15.75">
      <c r="A444" s="867"/>
      <c r="B444" s="852" t="s">
        <v>327</v>
      </c>
      <c r="C444" s="1055"/>
      <c r="D444" s="1061">
        <v>0</v>
      </c>
      <c r="E444" s="826">
        <v>0</v>
      </c>
      <c r="F444" s="1061">
        <v>0</v>
      </c>
      <c r="G444" s="1064">
        <v>0</v>
      </c>
      <c r="H444" s="648"/>
      <c r="I444" s="62"/>
      <c r="J444" s="62"/>
      <c r="K444" s="62"/>
      <c r="L444" s="62"/>
      <c r="M444" s="62"/>
      <c r="N444" s="62"/>
      <c r="O444" s="62"/>
      <c r="P444" s="639"/>
      <c r="Q444" s="639"/>
      <c r="R444" s="4"/>
      <c r="S444" s="3"/>
      <c r="T444" s="3"/>
      <c r="U444" s="3"/>
    </row>
    <row r="445" spans="1:21" ht="16.5" thickBot="1">
      <c r="A445" s="868"/>
      <c r="B445" s="1059" t="s">
        <v>418</v>
      </c>
      <c r="C445" s="1065"/>
      <c r="D445" s="1062">
        <v>0</v>
      </c>
      <c r="E445" s="1070">
        <v>0</v>
      </c>
      <c r="F445" s="1062">
        <v>0</v>
      </c>
      <c r="G445" s="1063">
        <v>0</v>
      </c>
      <c r="H445" s="648"/>
      <c r="I445" s="62"/>
      <c r="J445" s="62"/>
      <c r="K445" s="62"/>
      <c r="L445" s="62"/>
      <c r="M445" s="62"/>
      <c r="N445" s="62"/>
      <c r="O445" s="62"/>
      <c r="P445" s="639"/>
      <c r="Q445" s="639"/>
      <c r="R445" s="4"/>
      <c r="S445" s="3"/>
      <c r="T445" s="3"/>
      <c r="U445" s="3"/>
    </row>
    <row r="446" spans="1:21" ht="16.5" thickBot="1">
      <c r="A446" s="869"/>
      <c r="B446" s="1066" t="s">
        <v>20</v>
      </c>
      <c r="C446" s="1067"/>
      <c r="D446" s="1068">
        <f>SUM(D432:D444)</f>
        <v>781</v>
      </c>
      <c r="E446" s="1068">
        <f>SUM(E432:E444)</f>
        <v>39.05</v>
      </c>
      <c r="F446" s="1068">
        <f>SUM(F432:F444)</f>
        <v>0</v>
      </c>
      <c r="G446" s="1071">
        <f>SUM(G432:G444)</f>
        <v>0</v>
      </c>
      <c r="H446" s="649"/>
      <c r="I446" s="62"/>
      <c r="J446" s="62"/>
      <c r="K446" s="62"/>
      <c r="L446" s="62"/>
      <c r="M446" s="62"/>
      <c r="N446" s="62"/>
      <c r="O446" s="62"/>
      <c r="P446" s="639"/>
      <c r="Q446" s="99"/>
      <c r="R446" s="4"/>
      <c r="S446" s="3"/>
      <c r="T446" s="3"/>
      <c r="U446" s="3"/>
    </row>
    <row r="447" spans="1:21" ht="15.75">
      <c r="A447" s="6"/>
      <c r="C447" s="6"/>
      <c r="D447" s="153"/>
      <c r="E447" s="51"/>
      <c r="F447" s="6"/>
      <c r="G447" s="61"/>
      <c r="H447" s="61"/>
      <c r="I447" s="61"/>
      <c r="J447" s="61"/>
      <c r="K447" s="61"/>
      <c r="L447" s="62"/>
      <c r="M447" s="62"/>
      <c r="N447" s="62"/>
      <c r="O447" s="62"/>
      <c r="P447" s="640"/>
      <c r="Q447" s="99"/>
      <c r="R447" s="4"/>
      <c r="S447" s="3"/>
      <c r="T447" s="3"/>
      <c r="U447" s="3"/>
    </row>
    <row r="448" spans="1:21" ht="24.75" customHeight="1" thickBot="1">
      <c r="A448" s="15" t="s">
        <v>382</v>
      </c>
      <c r="B448" s="6"/>
      <c r="C448" s="6"/>
      <c r="D448" s="56"/>
      <c r="E448" s="51"/>
      <c r="F448" s="6"/>
      <c r="G448" s="61"/>
      <c r="H448" s="61"/>
      <c r="I448" s="61"/>
      <c r="J448" s="61"/>
      <c r="K448" s="61"/>
      <c r="L448" s="62"/>
      <c r="M448" s="62"/>
      <c r="N448" s="62"/>
      <c r="O448" s="62"/>
      <c r="P448" s="4"/>
      <c r="Q448" s="4"/>
      <c r="R448" s="4"/>
      <c r="S448" s="3"/>
      <c r="T448" s="3"/>
      <c r="U448" s="3"/>
    </row>
    <row r="449" spans="1:21" ht="22.5" customHeight="1">
      <c r="A449" s="1026" t="s">
        <v>41</v>
      </c>
      <c r="B449" s="1027" t="s">
        <v>42</v>
      </c>
      <c r="C449" s="1028"/>
      <c r="D449" s="1029" t="s">
        <v>43</v>
      </c>
      <c r="E449" s="1029"/>
      <c r="F449" s="1027" t="s">
        <v>44</v>
      </c>
      <c r="G449" s="1044"/>
      <c r="H449" s="47"/>
      <c r="I449" s="47"/>
      <c r="J449" s="47"/>
      <c r="K449" s="265"/>
      <c r="L449" s="265"/>
      <c r="M449" s="265"/>
      <c r="N449" s="265"/>
      <c r="O449" s="265"/>
      <c r="P449" s="4"/>
      <c r="Q449" s="4"/>
      <c r="R449" s="4"/>
      <c r="S449" s="3"/>
      <c r="T449" s="3"/>
      <c r="U449" s="3"/>
    </row>
    <row r="450" spans="1:21" ht="23.25" customHeight="1">
      <c r="A450" s="1031"/>
      <c r="B450" s="1032" t="s">
        <v>45</v>
      </c>
      <c r="C450" s="1045" t="s">
        <v>46</v>
      </c>
      <c r="D450" s="1032" t="s">
        <v>45</v>
      </c>
      <c r="E450" s="1034" t="s">
        <v>46</v>
      </c>
      <c r="F450" s="1032" t="s">
        <v>45</v>
      </c>
      <c r="G450" s="1046" t="s">
        <v>46</v>
      </c>
      <c r="H450" s="133"/>
      <c r="I450" s="133"/>
      <c r="J450" s="133"/>
      <c r="K450" s="263"/>
      <c r="L450" s="263"/>
      <c r="M450" s="263"/>
      <c r="N450" s="263"/>
      <c r="O450" s="263"/>
      <c r="P450" s="4"/>
      <c r="Q450" s="4"/>
      <c r="R450" s="4"/>
      <c r="S450" s="3"/>
      <c r="T450" s="3"/>
      <c r="U450" s="3"/>
    </row>
    <row r="451" spans="1:21" s="784" customFormat="1" ht="39.75" customHeight="1" thickBot="1">
      <c r="A451" s="138" t="s">
        <v>413</v>
      </c>
      <c r="B451" s="844">
        <v>781</v>
      </c>
      <c r="C451" s="844">
        <v>39.05</v>
      </c>
      <c r="D451" s="844">
        <f>B451</f>
        <v>781</v>
      </c>
      <c r="E451" s="844">
        <f>C451</f>
        <v>39.05</v>
      </c>
      <c r="F451" s="694">
        <v>0</v>
      </c>
      <c r="G451" s="1069">
        <v>0</v>
      </c>
      <c r="H451" s="841"/>
      <c r="I451" s="842"/>
      <c r="J451" s="842"/>
      <c r="K451" s="843"/>
      <c r="L451" s="843"/>
      <c r="M451" s="589"/>
      <c r="N451" s="589"/>
      <c r="O451" s="589"/>
      <c r="P451" s="528"/>
      <c r="Q451" s="528"/>
      <c r="R451" s="528"/>
      <c r="S451" s="528"/>
      <c r="T451" s="528"/>
      <c r="U451" s="783"/>
    </row>
    <row r="452" spans="1:21" ht="15.75">
      <c r="A452" s="56"/>
      <c r="B452" s="6"/>
      <c r="C452" s="6"/>
      <c r="D452" s="56"/>
      <c r="E452" s="51"/>
      <c r="F452" s="6"/>
      <c r="G452" s="61"/>
      <c r="H452" s="61"/>
      <c r="I452" s="61"/>
      <c r="J452" s="61"/>
      <c r="K452" s="61"/>
      <c r="L452" s="62"/>
      <c r="M452" s="235"/>
      <c r="N452" s="235"/>
      <c r="O452" s="235"/>
      <c r="P452" s="528"/>
      <c r="Q452" s="528"/>
      <c r="R452" s="528"/>
      <c r="S452" s="528"/>
      <c r="T452" s="590"/>
      <c r="U452" s="4"/>
    </row>
    <row r="453" spans="1:21" ht="16.5" thickBot="1">
      <c r="A453" s="15" t="s">
        <v>114</v>
      </c>
      <c r="B453" s="6"/>
      <c r="C453" s="6"/>
      <c r="D453" s="56"/>
      <c r="E453" s="51"/>
      <c r="F453" s="6"/>
      <c r="G453" s="61"/>
      <c r="H453" s="61"/>
      <c r="I453" s="61"/>
      <c r="J453" s="61"/>
      <c r="K453" s="61"/>
      <c r="L453" s="62"/>
      <c r="M453" s="62"/>
      <c r="N453" s="62"/>
      <c r="O453" s="62"/>
      <c r="P453" s="4"/>
      <c r="Q453" s="4"/>
      <c r="R453" s="4"/>
      <c r="S453" s="4"/>
      <c r="T453" s="4"/>
      <c r="U453" s="4"/>
    </row>
    <row r="454" spans="1:21" ht="34.5" customHeight="1">
      <c r="A454" s="1047" t="s">
        <v>414</v>
      </c>
      <c r="B454" s="1038"/>
      <c r="C454" s="1038" t="s">
        <v>357</v>
      </c>
      <c r="D454" s="1038"/>
      <c r="E454" s="1038" t="s">
        <v>47</v>
      </c>
      <c r="F454" s="1048"/>
      <c r="G454" s="61"/>
      <c r="H454" s="61"/>
      <c r="I454" s="61"/>
      <c r="J454" s="61"/>
      <c r="K454" s="61"/>
      <c r="L454" s="62"/>
      <c r="M454" s="62"/>
      <c r="N454" s="62"/>
      <c r="O454" s="62"/>
      <c r="P454" s="4"/>
      <c r="Q454" s="4"/>
      <c r="R454" s="4"/>
      <c r="S454" s="4"/>
      <c r="T454" s="4"/>
      <c r="U454" s="4"/>
    </row>
    <row r="455" spans="1:21" ht="28.5" customHeight="1">
      <c r="A455" s="1041" t="s">
        <v>45</v>
      </c>
      <c r="B455" s="1016" t="s">
        <v>48</v>
      </c>
      <c r="C455" s="1016" t="s">
        <v>45</v>
      </c>
      <c r="D455" s="1016" t="s">
        <v>48</v>
      </c>
      <c r="E455" s="1042" t="s">
        <v>45</v>
      </c>
      <c r="F455" s="1043" t="s">
        <v>49</v>
      </c>
      <c r="G455" s="61"/>
      <c r="H455" s="61"/>
      <c r="I455" s="61"/>
      <c r="J455" s="61"/>
      <c r="K455" s="61"/>
      <c r="L455" s="62"/>
      <c r="M455" s="62"/>
      <c r="N455" s="62"/>
      <c r="O455" s="62"/>
      <c r="P455" s="4"/>
      <c r="Q455" s="4"/>
      <c r="R455" s="4"/>
      <c r="S455" s="4"/>
      <c r="T455" s="4"/>
      <c r="U455" s="4"/>
    </row>
    <row r="456" spans="1:21" ht="27.75" customHeight="1">
      <c r="A456" s="145">
        <v>1</v>
      </c>
      <c r="B456" s="24">
        <v>2</v>
      </c>
      <c r="C456" s="24">
        <v>3</v>
      </c>
      <c r="D456" s="23">
        <v>4</v>
      </c>
      <c r="E456" s="154"/>
      <c r="F456" s="147">
        <v>6</v>
      </c>
      <c r="G456" s="61"/>
      <c r="H456" s="61"/>
      <c r="I456" s="61"/>
      <c r="J456" s="61"/>
      <c r="K456" s="61"/>
      <c r="L456" s="62"/>
      <c r="M456" s="62"/>
      <c r="N456" s="62"/>
      <c r="O456" s="62"/>
      <c r="P456" s="4"/>
      <c r="Q456" s="4"/>
      <c r="R456" s="4"/>
      <c r="S456" s="4"/>
      <c r="T456" s="4"/>
      <c r="U456" s="4"/>
    </row>
    <row r="457" spans="1:21" ht="27" customHeight="1" thickBot="1">
      <c r="A457" s="845">
        <f>B451</f>
        <v>781</v>
      </c>
      <c r="B457" s="844">
        <f>C451</f>
        <v>39.05</v>
      </c>
      <c r="C457" s="844">
        <f>A457</f>
        <v>781</v>
      </c>
      <c r="D457" s="844">
        <f>B457</f>
        <v>39.05</v>
      </c>
      <c r="E457" s="467">
        <f>C457/A457</f>
        <v>1</v>
      </c>
      <c r="F457" s="588">
        <f>D457/B457</f>
        <v>1</v>
      </c>
      <c r="G457" s="142"/>
      <c r="H457" s="142"/>
      <c r="I457" s="18"/>
      <c r="J457" s="18"/>
      <c r="K457" s="142"/>
      <c r="L457" s="584"/>
      <c r="M457" s="591"/>
      <c r="N457" s="591"/>
      <c r="O457" s="591"/>
      <c r="P457" s="584"/>
      <c r="Q457" s="4"/>
      <c r="R457" s="4"/>
      <c r="S457" s="4"/>
      <c r="T457" s="4"/>
      <c r="U457" s="4"/>
    </row>
    <row r="458" spans="1:21" ht="15.75">
      <c r="A458" s="149"/>
      <c r="B458" s="150"/>
      <c r="C458" s="62"/>
      <c r="D458" s="48"/>
      <c r="E458" s="134"/>
      <c r="F458" s="134"/>
      <c r="G458" s="61"/>
      <c r="H458" s="61"/>
      <c r="I458" s="61"/>
      <c r="J458" s="61"/>
      <c r="L458" s="58"/>
      <c r="M458" s="592"/>
      <c r="N458" s="592"/>
      <c r="O458" s="592"/>
      <c r="P458" s="592"/>
      <c r="Q458" s="4"/>
      <c r="R458" s="4"/>
      <c r="S458" s="4"/>
      <c r="T458" s="4"/>
      <c r="U458" s="4"/>
    </row>
    <row r="459" spans="1:21" ht="15.75">
      <c r="A459" s="155"/>
      <c r="L459" s="58"/>
      <c r="M459" s="58"/>
      <c r="N459" s="58"/>
      <c r="O459" s="58"/>
      <c r="P459" s="4"/>
      <c r="Q459" s="4"/>
      <c r="R459" s="4"/>
      <c r="S459" s="4"/>
      <c r="T459" s="4"/>
      <c r="U459" s="4"/>
    </row>
    <row r="460" spans="12:21" ht="15.75">
      <c r="L460" s="58"/>
      <c r="M460" s="58"/>
      <c r="N460" s="58"/>
      <c r="O460" s="58"/>
      <c r="P460" s="58"/>
      <c r="Q460" s="58"/>
      <c r="R460" s="58"/>
      <c r="S460" s="58"/>
      <c r="T460" s="58"/>
      <c r="U460" s="58"/>
    </row>
    <row r="461" spans="1:21" ht="15.75">
      <c r="A461" s="48"/>
      <c r="L461" s="58"/>
      <c r="M461" s="58"/>
      <c r="N461" s="58"/>
      <c r="O461" s="58"/>
      <c r="P461" s="4"/>
      <c r="Q461" s="4"/>
      <c r="R461" s="4"/>
      <c r="S461" s="4"/>
      <c r="T461" s="4"/>
      <c r="U461" s="4"/>
    </row>
    <row r="462" spans="12:21" ht="15.75">
      <c r="L462" s="58"/>
      <c r="M462" s="58"/>
      <c r="N462" s="58"/>
      <c r="O462" s="58"/>
      <c r="P462" s="58"/>
      <c r="Q462" s="58"/>
      <c r="R462" s="58"/>
      <c r="S462" s="58"/>
      <c r="T462" s="58"/>
      <c r="U462" s="58"/>
    </row>
  </sheetData>
  <sheetProtection/>
  <mergeCells count="94">
    <mergeCell ref="A183:D183"/>
    <mergeCell ref="A185:A189"/>
    <mergeCell ref="B189:C189"/>
    <mergeCell ref="A181:E181"/>
    <mergeCell ref="A340:D340"/>
    <mergeCell ref="A342:A346"/>
    <mergeCell ref="B346:C346"/>
    <mergeCell ref="A304:D304"/>
    <mergeCell ref="A306:A310"/>
    <mergeCell ref="B310:C310"/>
    <mergeCell ref="F359:F361"/>
    <mergeCell ref="A209:E209"/>
    <mergeCell ref="E293:F293"/>
    <mergeCell ref="D430:E430"/>
    <mergeCell ref="F430:G430"/>
    <mergeCell ref="A429:G429"/>
    <mergeCell ref="A392:D392"/>
    <mergeCell ref="A362:B362"/>
    <mergeCell ref="A367:F367"/>
    <mergeCell ref="B360:B361"/>
    <mergeCell ref="A338:E338"/>
    <mergeCell ref="D359:D361"/>
    <mergeCell ref="A302:C302"/>
    <mergeCell ref="A313:E313"/>
    <mergeCell ref="B217:C217"/>
    <mergeCell ref="A262:E262"/>
    <mergeCell ref="A256:B256"/>
    <mergeCell ref="A1:F1"/>
    <mergeCell ref="A2:F2"/>
    <mergeCell ref="A6:F6"/>
    <mergeCell ref="A31:D31"/>
    <mergeCell ref="A32:D32"/>
    <mergeCell ref="A3:F3"/>
    <mergeCell ref="A5:F5"/>
    <mergeCell ref="A11:A12"/>
    <mergeCell ref="B11:E11"/>
    <mergeCell ref="A7:G7"/>
    <mergeCell ref="A145:D145"/>
    <mergeCell ref="A94:G94"/>
    <mergeCell ref="A103:G103"/>
    <mergeCell ref="A24:C24"/>
    <mergeCell ref="D24:E24"/>
    <mergeCell ref="A40:G40"/>
    <mergeCell ref="C45:D45"/>
    <mergeCell ref="C42:D42"/>
    <mergeCell ref="C43:D43"/>
    <mergeCell ref="A80:G80"/>
    <mergeCell ref="A126:F126"/>
    <mergeCell ref="A54:G54"/>
    <mergeCell ref="C41:D41"/>
    <mergeCell ref="C44:D44"/>
    <mergeCell ref="A47:C47"/>
    <mergeCell ref="A48:G48"/>
    <mergeCell ref="A62:G62"/>
    <mergeCell ref="A70:G70"/>
    <mergeCell ref="A61:F61"/>
    <mergeCell ref="A397:E397"/>
    <mergeCell ref="A138:F138"/>
    <mergeCell ref="A280:B280"/>
    <mergeCell ref="A292:F292"/>
    <mergeCell ref="A369:D369"/>
    <mergeCell ref="A211:D211"/>
    <mergeCell ref="A371:A375"/>
    <mergeCell ref="A388:B388"/>
    <mergeCell ref="A297:B297"/>
    <mergeCell ref="A213:A217"/>
    <mergeCell ref="A86:G86"/>
    <mergeCell ref="A155:C155"/>
    <mergeCell ref="B375:C375"/>
    <mergeCell ref="B416:C416"/>
    <mergeCell ref="D416:E416"/>
    <mergeCell ref="A287:B287"/>
    <mergeCell ref="A360:A361"/>
    <mergeCell ref="F388:G388"/>
    <mergeCell ref="E356:F356"/>
    <mergeCell ref="A394:E394"/>
    <mergeCell ref="A399:A413"/>
    <mergeCell ref="A416:A417"/>
    <mergeCell ref="F449:G449"/>
    <mergeCell ref="C421:D421"/>
    <mergeCell ref="E421:F421"/>
    <mergeCell ref="A421:B421"/>
    <mergeCell ref="B449:C449"/>
    <mergeCell ref="D449:E449"/>
    <mergeCell ref="J54:L54"/>
    <mergeCell ref="N54:P54"/>
    <mergeCell ref="C360:C361"/>
    <mergeCell ref="E360:E361"/>
    <mergeCell ref="G360:G361"/>
    <mergeCell ref="A454:B454"/>
    <mergeCell ref="C454:D454"/>
    <mergeCell ref="E454:F454"/>
    <mergeCell ref="A432:A446"/>
    <mergeCell ref="A449:A450"/>
  </mergeCells>
  <printOptions horizontalCentered="1"/>
  <pageMargins left="0.5118110236220472" right="0.1968503937007874" top="0.1968503937007874" bottom="0.1968503937007874" header="0.15748031496062992" footer="0.5118110236220472"/>
  <pageSetup fitToHeight="0" horizontalDpi="300" verticalDpi="300" orientation="portrait" paperSize="9" scale="52" r:id="rId2"/>
  <rowBreaks count="11" manualBreakCount="11">
    <brk id="46" max="6" man="1"/>
    <brk id="78" max="6" man="1"/>
    <brk id="92" max="6" man="1"/>
    <brk id="124" max="6" man="1"/>
    <brk id="178" max="6" man="1"/>
    <brk id="205" max="6" man="1"/>
    <brk id="238" max="6" man="1"/>
    <brk id="268" max="6" man="1"/>
    <brk id="289" max="6" man="1"/>
    <brk id="319" max="6" man="1"/>
    <brk id="392" max="6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1">
      <selection activeCell="A35" sqref="A35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14.140625" style="0" customWidth="1"/>
    <col min="4" max="4" width="16.8515625" style="0" customWidth="1"/>
    <col min="5" max="7" width="12.7109375" style="0" customWidth="1"/>
    <col min="13" max="13" width="2.8515625" style="0" customWidth="1"/>
  </cols>
  <sheetData>
    <row r="1" spans="1:7" ht="15.75">
      <c r="A1" s="283" t="s">
        <v>265</v>
      </c>
      <c r="B1" s="284" t="s">
        <v>266</v>
      </c>
      <c r="C1" s="930" t="s">
        <v>267</v>
      </c>
      <c r="D1" s="930"/>
      <c r="E1" s="930"/>
      <c r="F1" s="359"/>
      <c r="G1" s="359"/>
    </row>
    <row r="2" spans="1:7" ht="37.5" customHeight="1">
      <c r="A2" s="931" t="s">
        <v>268</v>
      </c>
      <c r="B2" s="931"/>
      <c r="C2" s="284" t="s">
        <v>269</v>
      </c>
      <c r="D2" s="284" t="s">
        <v>270</v>
      </c>
      <c r="E2" s="284" t="s">
        <v>149</v>
      </c>
      <c r="F2" s="359"/>
      <c r="G2" s="359"/>
    </row>
    <row r="3" spans="1:7" ht="9.75" customHeight="1">
      <c r="A3" s="930" t="s">
        <v>271</v>
      </c>
      <c r="B3" s="931" t="s">
        <v>272</v>
      </c>
      <c r="C3" s="932"/>
      <c r="D3" s="932"/>
      <c r="E3" s="934">
        <f>C3+D3</f>
        <v>0</v>
      </c>
      <c r="F3" s="360"/>
      <c r="G3" s="360"/>
    </row>
    <row r="4" spans="1:7" ht="9.75" customHeight="1" thickBot="1">
      <c r="A4" s="930"/>
      <c r="B4" s="931"/>
      <c r="C4" s="933"/>
      <c r="D4" s="933"/>
      <c r="E4" s="934"/>
      <c r="F4" s="360"/>
      <c r="G4" s="360"/>
    </row>
    <row r="5" spans="1:7" ht="9.75" customHeight="1">
      <c r="A5" s="930" t="s">
        <v>273</v>
      </c>
      <c r="B5" s="931" t="s">
        <v>274</v>
      </c>
      <c r="C5" s="932"/>
      <c r="D5" s="932"/>
      <c r="E5" s="934">
        <f>C5+D5</f>
        <v>0</v>
      </c>
      <c r="F5" s="360"/>
      <c r="G5" s="360"/>
    </row>
    <row r="6" spans="1:7" ht="9.75" customHeight="1" thickBot="1">
      <c r="A6" s="930"/>
      <c r="B6" s="931"/>
      <c r="C6" s="933"/>
      <c r="D6" s="933"/>
      <c r="E6" s="934"/>
      <c r="F6" s="360"/>
      <c r="G6" s="360"/>
    </row>
    <row r="7" spans="1:7" ht="15" customHeight="1">
      <c r="A7" s="935" t="s">
        <v>282</v>
      </c>
      <c r="B7" s="935"/>
      <c r="C7" s="935"/>
      <c r="D7" s="935"/>
      <c r="E7" s="936"/>
      <c r="F7" s="361"/>
      <c r="G7" s="361"/>
    </row>
    <row r="8" spans="1:19" ht="15" customHeight="1">
      <c r="A8" s="935"/>
      <c r="B8" s="935"/>
      <c r="C8" s="935"/>
      <c r="D8" s="935"/>
      <c r="E8" s="936"/>
      <c r="F8" s="361"/>
      <c r="G8" s="361"/>
      <c r="R8" s="238" t="s">
        <v>293</v>
      </c>
      <c r="S8">
        <v>24</v>
      </c>
    </row>
    <row r="9" spans="1:19" ht="15.75">
      <c r="A9" s="930" t="s">
        <v>271</v>
      </c>
      <c r="B9" s="931" t="s">
        <v>275</v>
      </c>
      <c r="C9" s="937"/>
      <c r="D9" s="937"/>
      <c r="E9" s="939">
        <f>C9+D9</f>
        <v>0</v>
      </c>
      <c r="F9" s="360"/>
      <c r="G9" s="360"/>
      <c r="R9" s="238" t="s">
        <v>294</v>
      </c>
      <c r="S9">
        <v>22</v>
      </c>
    </row>
    <row r="10" spans="1:20" ht="13.5" customHeight="1">
      <c r="A10" s="930"/>
      <c r="B10" s="931"/>
      <c r="C10" s="938"/>
      <c r="D10" s="938"/>
      <c r="E10" s="940"/>
      <c r="F10" s="360"/>
      <c r="G10" s="360"/>
      <c r="I10">
        <v>615299</v>
      </c>
      <c r="J10">
        <v>614</v>
      </c>
      <c r="K10">
        <f>I10+J10</f>
        <v>615913</v>
      </c>
      <c r="R10" s="238" t="s">
        <v>295</v>
      </c>
      <c r="S10">
        <v>26</v>
      </c>
      <c r="T10">
        <f>S8+S9+S10</f>
        <v>72</v>
      </c>
    </row>
    <row r="11" spans="1:19" ht="15.75">
      <c r="A11" s="930" t="s">
        <v>276</v>
      </c>
      <c r="B11" s="931" t="s">
        <v>277</v>
      </c>
      <c r="C11" s="930"/>
      <c r="D11" s="930"/>
      <c r="E11" s="934">
        <f>C11+D11</f>
        <v>0</v>
      </c>
      <c r="F11" s="360"/>
      <c r="G11" s="360"/>
      <c r="R11" s="238" t="s">
        <v>296</v>
      </c>
      <c r="S11">
        <v>7</v>
      </c>
    </row>
    <row r="12" spans="1:19" ht="15.75">
      <c r="A12" s="930"/>
      <c r="B12" s="931"/>
      <c r="C12" s="930"/>
      <c r="D12" s="930"/>
      <c r="E12" s="934"/>
      <c r="F12" s="360"/>
      <c r="G12" s="360"/>
      <c r="R12" s="238" t="s">
        <v>297</v>
      </c>
      <c r="S12">
        <v>25</v>
      </c>
    </row>
    <row r="13" spans="1:20" ht="15.75">
      <c r="A13" s="930" t="s">
        <v>273</v>
      </c>
      <c r="B13" s="931" t="s">
        <v>278</v>
      </c>
      <c r="C13" s="284"/>
      <c r="D13" s="284"/>
      <c r="E13" s="284">
        <f>C13+D13</f>
        <v>0</v>
      </c>
      <c r="F13" s="359"/>
      <c r="G13" s="359"/>
      <c r="R13" s="238" t="s">
        <v>298</v>
      </c>
      <c r="S13">
        <v>23</v>
      </c>
      <c r="T13">
        <f>S11+S12+S13</f>
        <v>55</v>
      </c>
    </row>
    <row r="14" spans="1:19" ht="15.75">
      <c r="A14" s="930"/>
      <c r="B14" s="931"/>
      <c r="C14" s="286" t="e">
        <f>C13/C11</f>
        <v>#DIV/0!</v>
      </c>
      <c r="D14" s="286" t="e">
        <f>D13/D11</f>
        <v>#DIV/0!</v>
      </c>
      <c r="E14" s="286" t="e">
        <f>E13/E11</f>
        <v>#DIV/0!</v>
      </c>
      <c r="F14" s="362"/>
      <c r="G14" s="362"/>
      <c r="R14" s="238" t="s">
        <v>299</v>
      </c>
      <c r="S14">
        <v>22</v>
      </c>
    </row>
    <row r="15" spans="1:19" ht="15" customHeight="1">
      <c r="A15" s="935" t="s">
        <v>283</v>
      </c>
      <c r="B15" s="935"/>
      <c r="C15" s="935"/>
      <c r="D15" s="935"/>
      <c r="E15" s="931"/>
      <c r="F15" s="363"/>
      <c r="G15" s="363"/>
      <c r="R15" s="238" t="s">
        <v>300</v>
      </c>
      <c r="S15">
        <v>23</v>
      </c>
    </row>
    <row r="16" spans="1:20" ht="15" customHeight="1">
      <c r="A16" s="935"/>
      <c r="B16" s="935"/>
      <c r="C16" s="935"/>
      <c r="D16" s="935"/>
      <c r="E16" s="931"/>
      <c r="F16" s="363"/>
      <c r="G16" s="363"/>
      <c r="R16" s="238" t="s">
        <v>301</v>
      </c>
      <c r="S16">
        <v>25</v>
      </c>
      <c r="T16">
        <f>S14+S15+S16</f>
        <v>70</v>
      </c>
    </row>
    <row r="17" spans="1:20" ht="15" customHeight="1">
      <c r="A17" s="930" t="s">
        <v>271</v>
      </c>
      <c r="B17" s="931" t="s">
        <v>284</v>
      </c>
      <c r="C17" s="300"/>
      <c r="D17" s="300"/>
      <c r="E17" s="300">
        <f>C17+D17</f>
        <v>0</v>
      </c>
      <c r="F17" s="364"/>
      <c r="G17" s="364"/>
      <c r="T17" s="354">
        <f>T10+T13+T16</f>
        <v>197</v>
      </c>
    </row>
    <row r="18" spans="1:7" ht="15" customHeight="1">
      <c r="A18" s="930"/>
      <c r="B18" s="931"/>
      <c r="C18" s="299" t="e">
        <f>C17/C11</f>
        <v>#DIV/0!</v>
      </c>
      <c r="D18" s="299" t="e">
        <f>D17/D11</f>
        <v>#DIV/0!</v>
      </c>
      <c r="E18" s="299" t="e">
        <f>E17/E11</f>
        <v>#DIV/0!</v>
      </c>
      <c r="F18" s="365"/>
      <c r="G18" s="365"/>
    </row>
    <row r="19" spans="1:7" ht="15" customHeight="1">
      <c r="A19" s="930" t="s">
        <v>273</v>
      </c>
      <c r="B19" s="931" t="s">
        <v>285</v>
      </c>
      <c r="C19" s="300"/>
      <c r="D19" s="300"/>
      <c r="E19" s="300">
        <f>C19+D19</f>
        <v>0</v>
      </c>
      <c r="F19" s="364"/>
      <c r="G19" s="364"/>
    </row>
    <row r="20" spans="1:7" ht="15" customHeight="1">
      <c r="A20" s="930"/>
      <c r="B20" s="931"/>
      <c r="C20" s="299" t="e">
        <f>C19/C11</f>
        <v>#DIV/0!</v>
      </c>
      <c r="D20" s="299" t="e">
        <f>D19/D11</f>
        <v>#DIV/0!</v>
      </c>
      <c r="E20" s="299" t="e">
        <f>E19/E11</f>
        <v>#DIV/0!</v>
      </c>
      <c r="F20" s="365"/>
      <c r="G20" s="365"/>
    </row>
    <row r="21" spans="1:7" ht="15" customHeight="1">
      <c r="A21" s="930" t="s">
        <v>279</v>
      </c>
      <c r="B21" s="931" t="s">
        <v>286</v>
      </c>
      <c r="C21" s="300"/>
      <c r="D21" s="300"/>
      <c r="E21" s="300">
        <f>C21+D21</f>
        <v>0</v>
      </c>
      <c r="F21" s="364"/>
      <c r="G21" s="364"/>
    </row>
    <row r="22" spans="1:7" ht="15" customHeight="1">
      <c r="A22" s="930"/>
      <c r="B22" s="931"/>
      <c r="C22" s="299" t="e">
        <f>C21/C11</f>
        <v>#DIV/0!</v>
      </c>
      <c r="D22" s="299" t="e">
        <f>D21/D11</f>
        <v>#DIV/0!</v>
      </c>
      <c r="E22" s="299" t="e">
        <f>E21/E11</f>
        <v>#DIV/0!</v>
      </c>
      <c r="F22" s="365"/>
      <c r="G22" s="365"/>
    </row>
    <row r="23" spans="1:12" ht="15" customHeight="1">
      <c r="A23" s="935" t="s">
        <v>287</v>
      </c>
      <c r="B23" s="935"/>
      <c r="C23" s="935"/>
      <c r="D23" s="935"/>
      <c r="E23" s="935"/>
      <c r="F23" s="366"/>
      <c r="G23" s="366"/>
      <c r="I23" s="238" t="s">
        <v>253</v>
      </c>
      <c r="J23" s="238" t="s">
        <v>254</v>
      </c>
      <c r="K23" s="238" t="s">
        <v>255</v>
      </c>
      <c r="L23" s="238" t="s">
        <v>149</v>
      </c>
    </row>
    <row r="24" spans="1:9" ht="15" customHeight="1">
      <c r="A24" s="935"/>
      <c r="B24" s="935"/>
      <c r="C24" s="935"/>
      <c r="D24" s="935"/>
      <c r="E24" s="935"/>
      <c r="F24" s="366"/>
      <c r="G24" s="366"/>
      <c r="I24" s="238" t="s">
        <v>292</v>
      </c>
    </row>
    <row r="25" spans="1:13" ht="15" customHeight="1">
      <c r="A25" s="284" t="s">
        <v>271</v>
      </c>
      <c r="B25" s="285" t="s">
        <v>324</v>
      </c>
      <c r="C25" s="236"/>
      <c r="D25" s="236"/>
      <c r="E25" s="236"/>
      <c r="F25" s="367"/>
      <c r="G25" s="367"/>
      <c r="H25" s="238" t="s">
        <v>303</v>
      </c>
      <c r="I25" s="236">
        <v>72</v>
      </c>
      <c r="J25" s="236">
        <v>55</v>
      </c>
      <c r="K25" s="236">
        <v>70</v>
      </c>
      <c r="L25" s="354">
        <f>SUM(I25:K25)</f>
        <v>197</v>
      </c>
      <c r="M25" s="355"/>
    </row>
    <row r="26" spans="1:13" ht="15" customHeight="1">
      <c r="A26" s="284" t="s">
        <v>273</v>
      </c>
      <c r="B26" s="285" t="s">
        <v>325</v>
      </c>
      <c r="C26" s="356"/>
      <c r="D26" s="356"/>
      <c r="E26" s="356"/>
      <c r="F26" s="368"/>
      <c r="G26" s="446" t="s">
        <v>259</v>
      </c>
      <c r="H26" s="447" t="s">
        <v>302</v>
      </c>
      <c r="I26" s="356">
        <v>54.89</v>
      </c>
      <c r="J26" s="356">
        <v>57.23</v>
      </c>
      <c r="K26" s="356">
        <v>52.7</v>
      </c>
      <c r="L26" s="357">
        <f>SUM(I26:K26)</f>
        <v>164.82</v>
      </c>
      <c r="M26" s="358"/>
    </row>
    <row r="27" spans="1:12" ht="15" customHeight="1">
      <c r="A27" s="935" t="s">
        <v>288</v>
      </c>
      <c r="B27" s="935"/>
      <c r="C27" s="935"/>
      <c r="D27" s="935"/>
      <c r="E27" s="936"/>
      <c r="F27" s="361"/>
      <c r="G27" s="361" t="s">
        <v>258</v>
      </c>
      <c r="I27" s="356">
        <v>54.61</v>
      </c>
      <c r="J27" s="356">
        <v>59.24</v>
      </c>
      <c r="K27" s="356">
        <v>51.58</v>
      </c>
      <c r="L27" s="357">
        <f>SUM(I27:K27)</f>
        <v>165.43</v>
      </c>
    </row>
    <row r="28" spans="1:12" ht="15" customHeight="1">
      <c r="A28" s="935"/>
      <c r="B28" s="935"/>
      <c r="C28" s="935"/>
      <c r="D28" s="935"/>
      <c r="E28" s="936"/>
      <c r="F28" s="361"/>
      <c r="G28" s="361" t="s">
        <v>149</v>
      </c>
      <c r="I28" s="356">
        <f>AVERAGE(I26:I27)</f>
        <v>54.75</v>
      </c>
      <c r="J28" s="356">
        <f>AVERAGE(J26:J27)</f>
        <v>58.235</v>
      </c>
      <c r="K28" s="356">
        <f>AVERAGE(K26:K27)</f>
        <v>52.14</v>
      </c>
      <c r="L28" s="357">
        <f>SUM(I28:K28)</f>
        <v>165.125</v>
      </c>
    </row>
    <row r="29" spans="1:7" ht="15" customHeight="1">
      <c r="A29" s="931" t="s">
        <v>280</v>
      </c>
      <c r="B29" s="931"/>
      <c r="C29" s="930">
        <v>3.72</v>
      </c>
      <c r="D29" s="930">
        <v>5.56</v>
      </c>
      <c r="E29" s="936"/>
      <c r="F29" s="361"/>
      <c r="G29" s="361"/>
    </row>
    <row r="30" spans="1:7" ht="15" customHeight="1">
      <c r="A30" s="931"/>
      <c r="B30" s="931"/>
      <c r="C30" s="930"/>
      <c r="D30" s="930"/>
      <c r="E30" s="936"/>
      <c r="F30" s="361"/>
      <c r="G30" s="361"/>
    </row>
    <row r="31" spans="1:7" ht="15" customHeight="1">
      <c r="A31" s="931" t="s">
        <v>281</v>
      </c>
      <c r="B31" s="931"/>
      <c r="C31" s="941">
        <v>0.41</v>
      </c>
      <c r="D31" s="930">
        <v>0.62</v>
      </c>
      <c r="E31" s="936"/>
      <c r="F31" s="361"/>
      <c r="G31" s="361"/>
    </row>
    <row r="32" spans="1:7" ht="15" customHeight="1">
      <c r="A32" s="931"/>
      <c r="B32" s="931"/>
      <c r="C32" s="941"/>
      <c r="D32" s="930"/>
      <c r="E32" s="936"/>
      <c r="F32" s="361"/>
      <c r="G32" s="361"/>
    </row>
  </sheetData>
  <sheetProtection/>
  <mergeCells count="45">
    <mergeCell ref="A29:B30"/>
    <mergeCell ref="C29:C30"/>
    <mergeCell ref="D29:D30"/>
    <mergeCell ref="E29:E30"/>
    <mergeCell ref="A31:B32"/>
    <mergeCell ref="C31:C32"/>
    <mergeCell ref="D31:D32"/>
    <mergeCell ref="E31:E32"/>
    <mergeCell ref="A19:A20"/>
    <mergeCell ref="B19:B20"/>
    <mergeCell ref="A21:A22"/>
    <mergeCell ref="B21:B22"/>
    <mergeCell ref="A23:E24"/>
    <mergeCell ref="A27:D28"/>
    <mergeCell ref="E27:E28"/>
    <mergeCell ref="A13:A14"/>
    <mergeCell ref="B13:B14"/>
    <mergeCell ref="A15:D16"/>
    <mergeCell ref="E15:E16"/>
    <mergeCell ref="A17:A18"/>
    <mergeCell ref="B17:B1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D8"/>
    <mergeCell ref="E7:E8"/>
    <mergeCell ref="C1:E1"/>
    <mergeCell ref="A2:B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4">
      <selection activeCell="B35" sqref="B35"/>
    </sheetView>
  </sheetViews>
  <sheetFormatPr defaultColWidth="9.140625" defaultRowHeight="12.75"/>
  <cols>
    <col min="2" max="2" width="28.7109375" style="0" customWidth="1"/>
  </cols>
  <sheetData>
    <row r="1" spans="2:6" ht="21" thickBot="1">
      <c r="B1" s="942" t="s">
        <v>326</v>
      </c>
      <c r="C1" s="943"/>
      <c r="D1" s="943"/>
      <c r="E1" s="943"/>
      <c r="F1" s="944"/>
    </row>
    <row r="2" spans="2:6" ht="21" thickBot="1">
      <c r="B2" s="495"/>
      <c r="C2" s="495"/>
      <c r="D2" s="495"/>
      <c r="E2" s="495"/>
      <c r="F2" s="495"/>
    </row>
    <row r="3" spans="1:7" ht="25.5">
      <c r="A3" s="945" t="s">
        <v>228</v>
      </c>
      <c r="B3" s="945" t="s">
        <v>229</v>
      </c>
      <c r="C3" s="219" t="s">
        <v>20</v>
      </c>
      <c r="D3" s="945" t="s">
        <v>232</v>
      </c>
      <c r="E3" s="219" t="s">
        <v>233</v>
      </c>
      <c r="F3" s="945" t="s">
        <v>235</v>
      </c>
      <c r="G3" s="945" t="s">
        <v>236</v>
      </c>
    </row>
    <row r="4" spans="1:7" ht="38.25">
      <c r="A4" s="946"/>
      <c r="B4" s="946"/>
      <c r="C4" s="220" t="s">
        <v>230</v>
      </c>
      <c r="D4" s="946"/>
      <c r="E4" s="220" t="s">
        <v>234</v>
      </c>
      <c r="F4" s="946"/>
      <c r="G4" s="946"/>
    </row>
    <row r="5" spans="1:7" ht="39" thickBot="1">
      <c r="A5" s="947"/>
      <c r="B5" s="947"/>
      <c r="C5" s="221" t="s">
        <v>231</v>
      </c>
      <c r="D5" s="947"/>
      <c r="E5" s="222"/>
      <c r="F5" s="947"/>
      <c r="G5" s="947"/>
    </row>
    <row r="6" spans="1:7" ht="15" thickBot="1">
      <c r="A6" s="223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</row>
    <row r="7" spans="1:13" ht="30.75" thickBot="1">
      <c r="A7" s="225">
        <v>1</v>
      </c>
      <c r="B7" s="226" t="s">
        <v>237</v>
      </c>
      <c r="C7" s="227">
        <v>718.3</v>
      </c>
      <c r="D7" s="948">
        <v>380.67</v>
      </c>
      <c r="E7" s="948">
        <v>261.01</v>
      </c>
      <c r="F7" s="948">
        <v>123.32</v>
      </c>
      <c r="G7" s="948">
        <v>510</v>
      </c>
      <c r="J7">
        <v>0.41</v>
      </c>
      <c r="K7">
        <v>0</v>
      </c>
      <c r="L7">
        <v>0.6</v>
      </c>
      <c r="M7">
        <v>0.68</v>
      </c>
    </row>
    <row r="8" spans="1:7" ht="30.75" thickBot="1">
      <c r="A8" s="225">
        <v>2</v>
      </c>
      <c r="B8" s="228" t="s">
        <v>238</v>
      </c>
      <c r="C8" s="227">
        <v>556.7</v>
      </c>
      <c r="D8" s="949"/>
      <c r="E8" s="949"/>
      <c r="F8" s="949"/>
      <c r="G8" s="949"/>
    </row>
    <row r="9" spans="1:7" ht="15.75" thickBot="1">
      <c r="A9" s="225"/>
      <c r="B9" s="228"/>
      <c r="C9" s="227"/>
      <c r="D9">
        <v>0.41</v>
      </c>
      <c r="E9">
        <v>0</v>
      </c>
      <c r="F9">
        <v>0.6</v>
      </c>
      <c r="G9">
        <v>0.68</v>
      </c>
    </row>
    <row r="10" spans="1:7" ht="15.75" thickBot="1">
      <c r="A10" s="225"/>
      <c r="B10" s="228"/>
      <c r="C10" s="227"/>
      <c r="D10">
        <f>SUM(D7:D9)</f>
        <v>381.08000000000004</v>
      </c>
      <c r="E10">
        <f>SUM(E7:E9)</f>
        <v>261.01</v>
      </c>
      <c r="F10">
        <f>SUM(F7:F9)</f>
        <v>123.91999999999999</v>
      </c>
      <c r="G10">
        <f>SUM(G7:G9)</f>
        <v>510.68</v>
      </c>
    </row>
    <row r="11" spans="1:14" ht="15.75" thickBot="1">
      <c r="A11" s="225">
        <v>3</v>
      </c>
      <c r="B11" s="228" t="s">
        <v>239</v>
      </c>
      <c r="C11" s="227">
        <v>3914.93</v>
      </c>
      <c r="D11" s="948">
        <v>1654.05</v>
      </c>
      <c r="E11" s="948">
        <v>2007.38</v>
      </c>
      <c r="F11" s="948">
        <v>511.4</v>
      </c>
      <c r="G11" s="948">
        <v>2781.89</v>
      </c>
      <c r="H11">
        <v>1.77</v>
      </c>
      <c r="I11">
        <f>H11+D11</f>
        <v>1655.82</v>
      </c>
      <c r="K11">
        <v>2.65</v>
      </c>
      <c r="L11">
        <f>K11+F11</f>
        <v>514.05</v>
      </c>
      <c r="M11">
        <v>2.94</v>
      </c>
      <c r="N11">
        <f>M11+G11</f>
        <v>2784.83</v>
      </c>
    </row>
    <row r="12" spans="1:7" ht="14.25">
      <c r="A12" s="951">
        <v>4</v>
      </c>
      <c r="B12" s="229" t="s">
        <v>240</v>
      </c>
      <c r="C12" s="948">
        <v>3039.79</v>
      </c>
      <c r="D12" s="950"/>
      <c r="E12" s="950"/>
      <c r="F12" s="950"/>
      <c r="G12" s="950"/>
    </row>
    <row r="13" spans="1:7" ht="15" thickBot="1">
      <c r="A13" s="952"/>
      <c r="B13" s="228" t="s">
        <v>241</v>
      </c>
      <c r="C13" s="949"/>
      <c r="D13" s="949"/>
      <c r="E13" s="949"/>
      <c r="F13" s="949"/>
      <c r="G13" s="949"/>
    </row>
    <row r="14" spans="1:7" ht="45" thickBot="1">
      <c r="A14" s="225">
        <v>5</v>
      </c>
      <c r="B14" s="228" t="s">
        <v>242</v>
      </c>
      <c r="C14" s="227">
        <v>1356</v>
      </c>
      <c r="D14" s="948">
        <v>556.18</v>
      </c>
      <c r="E14" s="948">
        <v>524.26</v>
      </c>
      <c r="F14" s="948">
        <v>456.49</v>
      </c>
      <c r="G14" s="948">
        <v>1024.62</v>
      </c>
    </row>
    <row r="15" spans="1:7" ht="45" thickBot="1">
      <c r="A15" s="225">
        <v>6</v>
      </c>
      <c r="B15" s="228" t="s">
        <v>243</v>
      </c>
      <c r="C15" s="227">
        <v>1205.55</v>
      </c>
      <c r="D15" s="949"/>
      <c r="E15" s="949"/>
      <c r="F15" s="949"/>
      <c r="G15" s="949"/>
    </row>
    <row r="16" spans="1:7" ht="15.75" thickBot="1">
      <c r="A16" s="240"/>
      <c r="B16" s="229"/>
      <c r="C16" s="241"/>
      <c r="D16" s="237"/>
      <c r="E16" s="237"/>
      <c r="F16" s="237"/>
      <c r="G16" s="237"/>
    </row>
    <row r="17" spans="1:16" ht="14.25">
      <c r="A17" s="951">
        <v>7</v>
      </c>
      <c r="B17" s="229" t="s">
        <v>244</v>
      </c>
      <c r="C17" s="948">
        <v>171.63</v>
      </c>
      <c r="D17" s="948">
        <v>90.96</v>
      </c>
      <c r="E17" s="948">
        <v>44.73</v>
      </c>
      <c r="F17" s="948">
        <v>47.1</v>
      </c>
      <c r="G17" s="948">
        <v>121.86</v>
      </c>
      <c r="H17">
        <v>0.09</v>
      </c>
      <c r="I17">
        <f>D17+H17</f>
        <v>91.05</v>
      </c>
      <c r="K17">
        <v>0.15</v>
      </c>
      <c r="L17">
        <f>K17+F17</f>
        <v>47.25</v>
      </c>
      <c r="O17">
        <v>0.16</v>
      </c>
      <c r="P17">
        <f>O17+G17</f>
        <v>122.02</v>
      </c>
    </row>
    <row r="18" spans="1:7" ht="30.75" thickBot="1">
      <c r="A18" s="952"/>
      <c r="B18" s="230" t="s">
        <v>245</v>
      </c>
      <c r="C18" s="949"/>
      <c r="D18" s="950"/>
      <c r="E18" s="950"/>
      <c r="F18" s="950"/>
      <c r="G18" s="950"/>
    </row>
    <row r="19" spans="1:7" ht="14.25">
      <c r="A19" s="951">
        <v>8</v>
      </c>
      <c r="B19" s="229" t="s">
        <v>244</v>
      </c>
      <c r="C19" s="948">
        <v>133.02</v>
      </c>
      <c r="D19" s="950"/>
      <c r="E19" s="950"/>
      <c r="F19" s="950"/>
      <c r="G19" s="950"/>
    </row>
    <row r="20" spans="1:7" ht="15.75" thickBot="1">
      <c r="A20" s="952"/>
      <c r="B20" s="228" t="s">
        <v>246</v>
      </c>
      <c r="C20" s="949"/>
      <c r="D20" s="949"/>
      <c r="E20" s="949"/>
      <c r="F20" s="949"/>
      <c r="G20" s="949"/>
    </row>
    <row r="21" spans="1:15" ht="30.75" thickBot="1">
      <c r="A21" s="225">
        <v>9</v>
      </c>
      <c r="B21" s="228" t="s">
        <v>247</v>
      </c>
      <c r="C21" s="227">
        <v>110.89</v>
      </c>
      <c r="D21" s="948">
        <v>48.27</v>
      </c>
      <c r="E21" s="948">
        <v>13.26</v>
      </c>
      <c r="F21" s="948">
        <v>58.3</v>
      </c>
      <c r="G21" s="948">
        <v>79.89</v>
      </c>
      <c r="H21">
        <v>0.04</v>
      </c>
      <c r="I21">
        <f>H21+D21</f>
        <v>48.31</v>
      </c>
      <c r="K21">
        <v>0.06</v>
      </c>
      <c r="L21">
        <f>K21+F21</f>
        <v>58.36</v>
      </c>
      <c r="N21">
        <v>0.07</v>
      </c>
      <c r="O21">
        <f>N21+G21</f>
        <v>79.96</v>
      </c>
    </row>
    <row r="22" spans="1:7" ht="30.75" thickBot="1">
      <c r="A22" s="225">
        <v>10</v>
      </c>
      <c r="B22" s="228" t="s">
        <v>248</v>
      </c>
      <c r="C22" s="227">
        <v>88.83</v>
      </c>
      <c r="D22" s="949"/>
      <c r="E22" s="949"/>
      <c r="F22" s="949"/>
      <c r="G22" s="949"/>
    </row>
    <row r="23" spans="1:7" ht="15" thickBot="1">
      <c r="A23" s="231"/>
      <c r="B23" s="228" t="s">
        <v>11</v>
      </c>
      <c r="C23" s="224">
        <v>11295.64</v>
      </c>
      <c r="D23" s="224">
        <v>2730.13</v>
      </c>
      <c r="E23" s="224">
        <v>2850.64</v>
      </c>
      <c r="F23" s="224">
        <v>1196.61</v>
      </c>
      <c r="G23" s="224">
        <v>4518.26</v>
      </c>
    </row>
    <row r="24" ht="13.5" thickBot="1"/>
    <row r="25" spans="1:7" ht="15" thickBot="1">
      <c r="A25" s="953" t="s">
        <v>140</v>
      </c>
      <c r="B25" s="954"/>
      <c r="C25" s="954"/>
      <c r="D25" s="954"/>
      <c r="E25" s="954"/>
      <c r="F25" s="954"/>
      <c r="G25" s="955"/>
    </row>
    <row r="26" spans="1:7" ht="30" thickBot="1">
      <c r="A26" s="231">
        <v>1</v>
      </c>
      <c r="B26" s="228" t="s">
        <v>249</v>
      </c>
      <c r="C26" s="227">
        <v>1.69</v>
      </c>
      <c r="D26" s="227">
        <v>0.41</v>
      </c>
      <c r="E26" s="227">
        <v>0</v>
      </c>
      <c r="F26" s="227">
        <v>0.6</v>
      </c>
      <c r="G26" s="227">
        <v>0.68</v>
      </c>
    </row>
    <row r="27" spans="1:7" ht="15.75" thickBot="1">
      <c r="A27" s="231">
        <v>2</v>
      </c>
      <c r="B27" s="228" t="s">
        <v>240</v>
      </c>
      <c r="C27" s="227">
        <v>7.36</v>
      </c>
      <c r="D27" s="227">
        <v>1.77</v>
      </c>
      <c r="E27" s="227">
        <v>0</v>
      </c>
      <c r="F27" s="227">
        <v>2.65</v>
      </c>
      <c r="G27" s="227">
        <v>2.94</v>
      </c>
    </row>
    <row r="28" spans="1:7" ht="30.75" thickBot="1">
      <c r="A28" s="231">
        <v>3</v>
      </c>
      <c r="B28" s="228" t="s">
        <v>250</v>
      </c>
      <c r="C28" s="227">
        <v>0.4</v>
      </c>
      <c r="D28" s="227">
        <v>0.09</v>
      </c>
      <c r="E28" s="227">
        <v>0</v>
      </c>
      <c r="F28" s="227">
        <v>0.15</v>
      </c>
      <c r="G28" s="227">
        <v>0.16</v>
      </c>
    </row>
    <row r="29" spans="1:7" ht="29.25" thickBot="1">
      <c r="A29" s="231">
        <v>4</v>
      </c>
      <c r="B29" s="228" t="s">
        <v>251</v>
      </c>
      <c r="C29" s="227">
        <v>0.17</v>
      </c>
      <c r="D29" s="227">
        <v>0.04</v>
      </c>
      <c r="E29" s="227">
        <v>0</v>
      </c>
      <c r="F29" s="227">
        <v>0.06</v>
      </c>
      <c r="G29" s="227">
        <v>0.07</v>
      </c>
    </row>
    <row r="30" spans="1:7" ht="15" thickBot="1">
      <c r="A30" s="231"/>
      <c r="B30" s="228" t="s">
        <v>11</v>
      </c>
      <c r="C30" s="224">
        <v>9.62</v>
      </c>
      <c r="D30" s="224">
        <v>2.31</v>
      </c>
      <c r="E30" s="224">
        <v>0</v>
      </c>
      <c r="F30" s="224">
        <v>3.46</v>
      </c>
      <c r="G30" s="224">
        <v>3.85</v>
      </c>
    </row>
    <row r="31" spans="1:7" ht="15" thickBot="1">
      <c r="A31" s="223"/>
      <c r="B31" s="224" t="s">
        <v>252</v>
      </c>
      <c r="C31" s="224">
        <v>11305.26</v>
      </c>
      <c r="D31" s="224">
        <v>2732.44</v>
      </c>
      <c r="E31" s="224">
        <v>2850.64</v>
      </c>
      <c r="F31" s="224">
        <v>1200.07</v>
      </c>
      <c r="G31" s="224">
        <v>4522.11</v>
      </c>
    </row>
  </sheetData>
  <sheetProtection/>
  <mergeCells count="33">
    <mergeCell ref="A25:G25"/>
    <mergeCell ref="A19:A20"/>
    <mergeCell ref="C19:C20"/>
    <mergeCell ref="D21:D22"/>
    <mergeCell ref="E21:E22"/>
    <mergeCell ref="F21:F22"/>
    <mergeCell ref="G21:G22"/>
    <mergeCell ref="A17:A18"/>
    <mergeCell ref="C17:C18"/>
    <mergeCell ref="D17:D20"/>
    <mergeCell ref="E17:E20"/>
    <mergeCell ref="F17:F20"/>
    <mergeCell ref="G17:G20"/>
    <mergeCell ref="A12:A13"/>
    <mergeCell ref="C12:C13"/>
    <mergeCell ref="D14:D15"/>
    <mergeCell ref="E14:E15"/>
    <mergeCell ref="F14:F15"/>
    <mergeCell ref="G14:G15"/>
    <mergeCell ref="D7:D8"/>
    <mergeCell ref="E7:E8"/>
    <mergeCell ref="F7:F8"/>
    <mergeCell ref="G7:G8"/>
    <mergeCell ref="D11:D13"/>
    <mergeCell ref="E11:E13"/>
    <mergeCell ref="F11:F13"/>
    <mergeCell ref="G11:G13"/>
    <mergeCell ref="B1:F1"/>
    <mergeCell ref="A3:A5"/>
    <mergeCell ref="B3:B5"/>
    <mergeCell ref="D3:D5"/>
    <mergeCell ref="F3:F5"/>
    <mergeCell ref="G3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2018-06-16T15:44:41Z</cp:lastPrinted>
  <dcterms:created xsi:type="dcterms:W3CDTF">2009-02-28T10:02:12Z</dcterms:created>
  <dcterms:modified xsi:type="dcterms:W3CDTF">2020-06-21T15:26:50Z</dcterms:modified>
  <cp:category/>
  <cp:version/>
  <cp:contentType/>
  <cp:contentStatus/>
</cp:coreProperties>
</file>